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s3wilson\OneDrive - Historic England\Desktop\2022 Heritage Indicators\New Sheets\Participation, visits and membership\"/>
    </mc:Choice>
  </mc:AlternateContent>
  <xr:revisionPtr revIDLastSave="755" documentId="8_{CA156059-8B32-4E16-8EBE-EBB8C3A1088B}" xr6:coauthVersionLast="44" xr6:coauthVersionMax="44" xr10:uidLastSave="{1222CF8C-4733-48BC-90CF-BC1B3330F90A}"/>
  <bookViews>
    <workbookView xWindow="21450" yWindow="5505" windowWidth="7350" windowHeight="10095" firstSheet="6" activeTab="6" xr2:uid="{C1FC8E6A-F5AB-4EE4-ADCE-F82F4D3A6FF1}"/>
    <workbookView minimized="1" xWindow="1965" yWindow="2010" windowWidth="21600" windowHeight="11385" xr2:uid="{3BBC51FC-DCB5-4135-881E-1D5E9EC77E39}"/>
  </bookViews>
  <sheets>
    <sheet name="Contents" sheetId="2" r:id="rId1"/>
    <sheet name="Tables" sheetId="3" r:id="rId2"/>
    <sheet name="The Participation Survey" sheetId="10" r:id="rId3"/>
    <sheet name="The Participation Survey - digi" sheetId="12" r:id="rId4"/>
    <sheet name="Taking Part Survey" sheetId="11" r:id="rId5"/>
    <sheet name="Visits" sheetId="4" r:id="rId6"/>
    <sheet name="Membership" sheetId="5" r:id="rId7"/>
    <sheet name="Heritage Open Days" sheetId="6" r:id="rId8"/>
    <sheet name="Museums and Galleries" sheetId="7" r:id="rId9"/>
    <sheet name="Educational Visits" sheetId="8" r:id="rId10"/>
    <sheet name="Social Media" sheetId="9" r:id="rId11"/>
  </sheets>
  <definedNames>
    <definedName name="Cover_Range" localSheetId="1">Tables!$C$2:$G$7</definedName>
    <definedName name="Cover_Range">Contents!$C$2:$M$8</definedName>
    <definedName name="Credit_Statement" localSheetId="1">Tables!#REF!</definedName>
    <definedName name="Credit_Statement">Contents!$C$31</definedName>
    <definedName name="Document_Description" localSheetId="1">Tables!$C$6</definedName>
    <definedName name="Document_Description">Contents!$C$6</definedName>
    <definedName name="Document_Title" localSheetId="1">Tables!$C$4</definedName>
    <definedName name="Document_Title">Contents!$C$4</definedName>
    <definedName name="Series_Name" localSheetId="1">Tables!$C$3</definedName>
    <definedName name="Series_Name">Contents!$C$3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44" i="5" l="1"/>
  <c r="R44" i="5"/>
  <c r="Y34" i="5"/>
  <c r="Y33" i="5"/>
  <c r="Y32" i="5"/>
  <c r="Y25" i="5"/>
  <c r="Y24" i="5"/>
  <c r="X34" i="5"/>
  <c r="X33" i="5"/>
  <c r="X32" i="5"/>
  <c r="X25" i="5"/>
  <c r="X24" i="5"/>
  <c r="AP23" i="4" l="1"/>
  <c r="AP24" i="4"/>
  <c r="AP25" i="4"/>
  <c r="AP26" i="4"/>
  <c r="AP27" i="4"/>
  <c r="AP28" i="4"/>
  <c r="AP29" i="4"/>
  <c r="AP30" i="4"/>
  <c r="AP31" i="4"/>
  <c r="AP22" i="4"/>
  <c r="AO23" i="4"/>
  <c r="AO24" i="4"/>
  <c r="AO25" i="4"/>
  <c r="AO26" i="4"/>
  <c r="AO27" i="4"/>
  <c r="AO28" i="4"/>
  <c r="AO29" i="4"/>
  <c r="AO30" i="4"/>
  <c r="AO31" i="4"/>
  <c r="AO22" i="4"/>
  <c r="Q106" i="4" l="1"/>
  <c r="P106" i="4"/>
  <c r="T61" i="4" l="1"/>
  <c r="T60" i="4"/>
  <c r="T59" i="4"/>
  <c r="T58" i="4"/>
  <c r="T55" i="4"/>
  <c r="S59" i="4"/>
  <c r="S61" i="4"/>
  <c r="S58" i="4"/>
  <c r="T41" i="4" l="1"/>
  <c r="T42" i="4"/>
  <c r="T43" i="4"/>
  <c r="T44" i="4"/>
  <c r="T45" i="4"/>
  <c r="T46" i="4"/>
  <c r="T47" i="4"/>
  <c r="T48" i="4"/>
  <c r="T49" i="4"/>
  <c r="T40" i="4"/>
  <c r="S40" i="4"/>
  <c r="S41" i="4"/>
  <c r="S42" i="4"/>
  <c r="S43" i="4"/>
  <c r="S44" i="4"/>
  <c r="S45" i="4"/>
  <c r="S46" i="4"/>
  <c r="S47" i="4"/>
  <c r="S48" i="4"/>
  <c r="S49" i="4"/>
  <c r="R40" i="4"/>
  <c r="R41" i="4"/>
  <c r="R42" i="4"/>
  <c r="R43" i="4"/>
  <c r="R44" i="4"/>
  <c r="R45" i="4"/>
  <c r="R46" i="4"/>
  <c r="R47" i="4"/>
  <c r="R48" i="4"/>
  <c r="R49" i="4"/>
  <c r="AL31" i="4"/>
  <c r="AL23" i="4"/>
  <c r="AL24" i="4"/>
  <c r="AL25" i="4"/>
  <c r="AL26" i="4"/>
  <c r="AL27" i="4"/>
  <c r="AL28" i="4"/>
  <c r="AL29" i="4"/>
  <c r="AL30" i="4"/>
  <c r="AL22" i="4"/>
  <c r="AK22" i="4"/>
  <c r="AK23" i="4"/>
  <c r="AK24" i="4"/>
  <c r="AK25" i="4"/>
  <c r="AK26" i="4"/>
  <c r="AK27" i="4"/>
  <c r="AK28" i="4"/>
  <c r="AK29" i="4"/>
  <c r="AK30" i="4"/>
  <c r="AK31" i="4"/>
  <c r="AK10" i="4" l="1"/>
  <c r="AK11" i="4"/>
  <c r="AK12" i="4"/>
  <c r="AK13" i="4"/>
  <c r="AK14" i="4"/>
  <c r="AK15" i="4"/>
  <c r="AK16" i="4"/>
  <c r="AK17" i="4"/>
  <c r="AL11" i="4"/>
  <c r="AL12" i="4"/>
  <c r="AL13" i="4"/>
  <c r="AL14" i="4"/>
  <c r="AL15" i="4"/>
  <c r="AL16" i="4"/>
  <c r="AL17" i="4"/>
  <c r="AL10" i="4"/>
  <c r="Y53" i="8"/>
  <c r="Y54" i="8"/>
  <c r="Y55" i="8"/>
  <c r="Y59" i="8"/>
  <c r="Y60" i="8"/>
  <c r="Y61" i="8"/>
  <c r="X52" i="8"/>
  <c r="X53" i="8"/>
  <c r="X54" i="8"/>
  <c r="X55" i="8"/>
  <c r="X56" i="8"/>
  <c r="X57" i="8"/>
  <c r="X58" i="8"/>
  <c r="X59" i="8"/>
  <c r="X60" i="8"/>
  <c r="X61" i="8"/>
  <c r="Y41" i="8"/>
  <c r="Y42" i="8"/>
  <c r="Y43" i="8"/>
  <c r="Y44" i="8"/>
  <c r="Y45" i="8"/>
  <c r="Y46" i="8"/>
  <c r="Y47" i="8"/>
  <c r="Y48" i="8"/>
  <c r="Y49" i="8"/>
  <c r="Y50" i="8"/>
  <c r="X41" i="8"/>
  <c r="X42" i="8"/>
  <c r="X43" i="8"/>
  <c r="X44" i="8"/>
  <c r="X45" i="8"/>
  <c r="X46" i="8"/>
  <c r="X47" i="8"/>
  <c r="X48" i="8"/>
  <c r="X49" i="8"/>
  <c r="X50" i="8"/>
  <c r="Y6" i="5" l="1"/>
  <c r="Y7" i="5"/>
  <c r="Y8" i="5"/>
  <c r="Y9" i="5"/>
  <c r="Y10" i="5"/>
  <c r="Y11" i="5"/>
  <c r="Y12" i="5"/>
  <c r="Y13" i="5"/>
  <c r="Y14" i="5"/>
  <c r="Y15" i="5"/>
  <c r="Y16" i="5"/>
  <c r="X6" i="5"/>
  <c r="X7" i="5"/>
  <c r="X8" i="5"/>
  <c r="X9" i="5"/>
  <c r="X10" i="5"/>
  <c r="X11" i="5"/>
  <c r="X12" i="5"/>
  <c r="X13" i="5"/>
  <c r="X14" i="5"/>
  <c r="X15" i="5"/>
  <c r="X16" i="5"/>
  <c r="T61" i="8" l="1"/>
  <c r="S61" i="8"/>
  <c r="T50" i="8"/>
  <c r="S50" i="8"/>
  <c r="U30" i="8"/>
  <c r="AI14" i="6" l="1"/>
  <c r="AG14" i="6"/>
  <c r="AH14" i="6" s="1"/>
  <c r="AI13" i="6"/>
  <c r="AG13" i="6"/>
  <c r="AH13" i="6" s="1"/>
  <c r="AI12" i="6"/>
  <c r="AG12" i="6"/>
  <c r="AH12" i="6" s="1"/>
  <c r="AI11" i="6"/>
  <c r="AG11" i="6"/>
  <c r="AH11" i="6" s="1"/>
  <c r="AI10" i="6"/>
  <c r="AG10" i="6"/>
  <c r="AH10" i="6" s="1"/>
  <c r="AI9" i="6"/>
  <c r="AG9" i="6"/>
  <c r="AH9" i="6" s="1"/>
  <c r="AI8" i="6"/>
  <c r="AG8" i="6"/>
  <c r="AH8" i="6" s="1"/>
  <c r="AI7" i="6"/>
  <c r="AG7" i="6"/>
  <c r="AH7" i="6" s="1"/>
  <c r="AI6" i="6"/>
  <c r="AG6" i="6"/>
  <c r="AH6" i="6" s="1"/>
  <c r="N61" i="5" l="1"/>
  <c r="M61" i="5"/>
  <c r="L61" i="5"/>
  <c r="K61" i="5"/>
  <c r="N61" i="4" l="1"/>
  <c r="M61" i="4"/>
</calcChain>
</file>

<file path=xl/sharedStrings.xml><?xml version="1.0" encoding="utf-8"?>
<sst xmlns="http://schemas.openxmlformats.org/spreadsheetml/2006/main" count="3843" uniqueCount="667">
  <si>
    <t>Heritage Indicators</t>
  </si>
  <si>
    <t>_SUMMARY_</t>
  </si>
  <si>
    <t>Contents:</t>
  </si>
  <si>
    <t>Contact:</t>
  </si>
  <si>
    <t>Simon.Wilson@HistoricEngland.org.uk</t>
  </si>
  <si>
    <t>Updated:</t>
  </si>
  <si>
    <t>Prepared by the Socio-Economic Analysis and Evaluation team, Historic England, on behalf of the Heritage Alliance</t>
  </si>
  <si>
    <t>⇐ Return to contents</t>
  </si>
  <si>
    <t>Tables</t>
  </si>
  <si>
    <t>Worksheet</t>
  </si>
  <si>
    <t>Table</t>
  </si>
  <si>
    <t>Includes ONS Geography Codes</t>
  </si>
  <si>
    <t>Visits to historic environment sites</t>
  </si>
  <si>
    <t>Visit England</t>
  </si>
  <si>
    <t xml:space="preserve">This survey measures visitor numbers throughout the leisure industry but Historic England commissions Visit England to produce findings for the historic environment sector. The full report is available on www.heritagecounts.org.uk </t>
  </si>
  <si>
    <t>The following tables present trends in the number of visits to historic properties by type and by region (indexed 1989 = 100)</t>
  </si>
  <si>
    <t>Visits by attraction type</t>
  </si>
  <si>
    <r>
      <t>…By attraction type (Indexed 1989=100)</t>
    </r>
    <r>
      <rPr>
        <vertAlign val="superscript"/>
        <sz val="11"/>
        <color theme="1"/>
        <rFont val="Calibri"/>
        <family val="2"/>
        <scheme val="minor"/>
      </rPr>
      <t xml:space="preserve"> [1]</t>
    </r>
  </si>
  <si>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</si>
  <si>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</si>
  <si>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</si>
  <si>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</si>
  <si>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</si>
  <si>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</si>
  <si>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</si>
  <si>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</si>
  <si>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</si>
  <si>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</si>
  <si>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</si>
  <si>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</si>
  <si>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</si>
  <si>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</si>
  <si>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</si>
  <si>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</si>
  <si>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</si>
  <si>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</si>
  <si>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</si>
  <si>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</si>
  <si>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</si>
  <si>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</si>
  <si>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</si>
  <si>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</si>
  <si>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</si>
  <si>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</si>
  <si>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</si>
  <si>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</si>
  <si>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</si>
  <si>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</si>
  <si>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</si>
  <si>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</si>
  <si>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</si>
  <si>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 change in number of visits 
2020 to 2021 [1]</t>
  </si>
  <si>
    <t>Distribution, 2021</t>
  </si>
  <si>
    <t>Trend</t>
  </si>
  <si>
    <t>Castles / forts</t>
  </si>
  <si>
    <t>Gardens</t>
  </si>
  <si>
    <t>Historic Houses</t>
  </si>
  <si>
    <t xml:space="preserve">Historic monuments </t>
  </si>
  <si>
    <t xml:space="preserve">Visitor/ heritage centres </t>
  </si>
  <si>
    <t>Places of worship</t>
  </si>
  <si>
    <t>Other historic properties</t>
  </si>
  <si>
    <t xml:space="preserve">England historic properties </t>
  </si>
  <si>
    <t>Source: Visit England, Tables A.28 and A.30</t>
  </si>
  <si>
    <t>1 A base of 100 was established in 1989 the table shows percentage increased year-on-year from that point onwards. Change between years is only among properties which responded to the survey in both years.</t>
  </si>
  <si>
    <t>Visits by region</t>
  </si>
  <si>
    <t>ONS Code</t>
  </si>
  <si>
    <r>
      <t>…By region (Indexed 2000=100)</t>
    </r>
    <r>
      <rPr>
        <vertAlign val="superscript"/>
        <sz val="11"/>
        <color theme="1"/>
        <rFont val="Calibri"/>
        <family val="2"/>
        <scheme val="minor"/>
      </rPr>
      <t xml:space="preserve"> [1]</t>
    </r>
  </si>
  <si>
    <t>% change in number of visits 
2020 to 2021 [2]</t>
  </si>
  <si>
    <t>Regional Distribution, 2021</t>
  </si>
  <si>
    <t>E12000001</t>
  </si>
  <si>
    <t>North East</t>
  </si>
  <si>
    <t>-</t>
  </si>
  <si>
    <t>E12000002</t>
  </si>
  <si>
    <t>North West</t>
  </si>
  <si>
    <t>E12000003</t>
  </si>
  <si>
    <t>Yorkshire and the Humber</t>
  </si>
  <si>
    <t>E12000004</t>
  </si>
  <si>
    <t>East Midlands</t>
  </si>
  <si>
    <t>E12000005</t>
  </si>
  <si>
    <t>West Midlands</t>
  </si>
  <si>
    <t>E12000006</t>
  </si>
  <si>
    <t>East of England</t>
  </si>
  <si>
    <t>E12000007</t>
  </si>
  <si>
    <t>London</t>
  </si>
  <si>
    <t>E12000008</t>
  </si>
  <si>
    <t>South East</t>
  </si>
  <si>
    <t>E12000009</t>
  </si>
  <si>
    <t>South West</t>
  </si>
  <si>
    <t>E92000001</t>
  </si>
  <si>
    <t>England</t>
  </si>
  <si>
    <t>Source: Visit England, Tables A.31 and A.4</t>
  </si>
  <si>
    <t>2 A base of 100 was established in 2000 the table shows percentage increased year-on-year from that point onwards. Change between years is only among properties which responded to the survey in both years.</t>
  </si>
  <si>
    <t>Visits to sites operated by national organisations</t>
  </si>
  <si>
    <t>English Heritage</t>
  </si>
  <si>
    <t>English Heritage visits to staffed sites</t>
  </si>
  <si>
    <t>2007/08</t>
  </si>
  <si>
    <t>2008/09</t>
  </si>
  <si>
    <t>2009/10</t>
  </si>
  <si>
    <t>2010/11</t>
  </si>
  <si>
    <t>2011/12</t>
  </si>
  <si>
    <t>2012/13</t>
  </si>
  <si>
    <t>2013/14</t>
  </si>
  <si>
    <t>2014/15</t>
  </si>
  <si>
    <t>2015/16</t>
  </si>
  <si>
    <t>2016/17</t>
  </si>
  <si>
    <t>2017/18</t>
  </si>
  <si>
    <t>2018/19</t>
  </si>
  <si>
    <t>2019/20</t>
  </si>
  <si>
    <t>2020/21</t>
  </si>
  <si>
    <t>2021/22</t>
  </si>
  <si>
    <t>% change in number of visits 
2007/08 to 2021/22</t>
  </si>
  <si>
    <t>% change in number of visits 
2020/21 to 2021/22</t>
  </si>
  <si>
    <t>Regional Distribution, 2021/22</t>
  </si>
  <si>
    <t>National Trust</t>
  </si>
  <si>
    <t xml:space="preserve">Number of visitors to staffed National Trust properties </t>
  </si>
  <si>
    <t>2006/07</t>
  </si>
  <si>
    <t>% change  
2006/07 to 2021/22</t>
  </si>
  <si>
    <t>% change  
2020/21 to 2021/22</t>
  </si>
  <si>
    <t>Yorkshire and North East</t>
  </si>
  <si>
    <r>
      <t>North West</t>
    </r>
    <r>
      <rPr>
        <vertAlign val="superscript"/>
        <sz val="11"/>
        <color theme="1"/>
        <rFont val="Calibri"/>
        <family val="2"/>
        <scheme val="minor"/>
      </rPr>
      <t>[3]</t>
    </r>
  </si>
  <si>
    <t>North East, North West, and Yorkshire</t>
  </si>
  <si>
    <t>*</t>
  </si>
  <si>
    <r>
      <t>Midlands</t>
    </r>
    <r>
      <rPr>
        <vertAlign val="superscript"/>
        <sz val="11"/>
        <color theme="1"/>
        <rFont val="Calibri"/>
        <family val="2"/>
        <scheme val="minor"/>
      </rPr>
      <t>[2]</t>
    </r>
  </si>
  <si>
    <t>South East and London</t>
  </si>
  <si>
    <t>Number of houses that are members of HH</t>
  </si>
  <si>
    <r>
      <t>2014</t>
    </r>
    <r>
      <rPr>
        <vertAlign val="superscript"/>
        <sz val="11"/>
        <color theme="1"/>
        <rFont val="Calibri"/>
        <family val="2"/>
        <scheme val="minor"/>
      </rPr>
      <t>[3]</t>
    </r>
  </si>
  <si>
    <r>
      <t>2017</t>
    </r>
    <r>
      <rPr>
        <vertAlign val="superscript"/>
        <sz val="11"/>
        <color theme="1"/>
        <rFont val="Calibri"/>
        <family val="2"/>
        <scheme val="minor"/>
      </rPr>
      <t>[6]</t>
    </r>
  </si>
  <si>
    <t>Number of HH houses open to the public</t>
  </si>
  <si>
    <t xml:space="preserve">Number of visits to HH Member Properties </t>
  </si>
  <si>
    <r>
      <t>2014</t>
    </r>
    <r>
      <rPr>
        <vertAlign val="superscript"/>
        <sz val="11"/>
        <color theme="1"/>
        <rFont val="Calibri"/>
        <family val="2"/>
        <scheme val="minor"/>
      </rPr>
      <t>[4]</t>
    </r>
  </si>
  <si>
    <r>
      <t>2016</t>
    </r>
    <r>
      <rPr>
        <vertAlign val="superscript"/>
        <sz val="11"/>
        <color theme="1"/>
        <rFont val="Calibri"/>
        <family val="2"/>
        <scheme val="minor"/>
      </rPr>
      <t>[5]</t>
    </r>
  </si>
  <si>
    <r>
      <t>2017</t>
    </r>
    <r>
      <rPr>
        <vertAlign val="superscript"/>
        <sz val="11"/>
        <color theme="1"/>
        <rFont val="Calibri"/>
        <family val="2"/>
        <scheme val="minor"/>
      </rPr>
      <t>[5]</t>
    </r>
  </si>
  <si>
    <t>3 Based on data provided by those Members that responded to the HH Visitor Numbers Survey carried out in 2012. The HH does not conduct staff surveys every year - it is only for years in which a survey has been conducted that data is available. Consequently the figures are likely to be understate the numbers of staff employed by Members.</t>
  </si>
  <si>
    <t>4 Based on visitor study DC Research 2015. These regional figures have been derived by taking the overall results from an independent study commissioned by the Historic Houses Association (HH) and carried out by DC Research Ltd. and applying a regional breakdown. This regional breakdown is based on combining the results from two sources (a survey carried out by the HH of its members about visitor numbers in 2014, and a survey carried out by DC Research on behalf of the HH that asked independently owned houses to report their visitor numbers for 2014). Combining these results, taking account of any double counting, and making case-by-case adjustments at the regional level to control for houses that receive more than 250,000 visitors provides the estimates set out above. (Source: DC Research Ltd. and Historic Houses Association, 2015).</t>
  </si>
  <si>
    <t>5 Based on 2017 research by HH</t>
  </si>
  <si>
    <t>6 Due to a change in data collection methods, regional breakdowns are no longer possible.</t>
  </si>
  <si>
    <t xml:space="preserve">Source: HH </t>
  </si>
  <si>
    <t>Churches Conservation Trust</t>
  </si>
  <si>
    <t>Number of visits to CCT Churches</t>
  </si>
  <si>
    <r>
      <t>2017/18</t>
    </r>
    <r>
      <rPr>
        <vertAlign val="superscript"/>
        <sz val="11"/>
        <color theme="1"/>
        <rFont val="Calibri"/>
        <family val="2"/>
        <scheme val="minor"/>
      </rPr>
      <t>[7]</t>
    </r>
  </si>
  <si>
    <t xml:space="preserve">* </t>
  </si>
  <si>
    <t>Source: Churches Conservation Trust</t>
  </si>
  <si>
    <t>Membership of historic environment organisations</t>
  </si>
  <si>
    <t>English Heritage Membership</t>
  </si>
  <si>
    <t>Number of members (excluding those receiving corporate membership) thousands</t>
  </si>
  <si>
    <r>
      <t xml:space="preserve">2001/02 </t>
    </r>
    <r>
      <rPr>
        <vertAlign val="superscript"/>
        <sz val="11"/>
        <color theme="1"/>
        <rFont val="Calibri"/>
        <family val="2"/>
        <scheme val="minor"/>
      </rPr>
      <t>[1]</t>
    </r>
  </si>
  <si>
    <t>2002/03</t>
  </si>
  <si>
    <t>2003/04</t>
  </si>
  <si>
    <t>2004/05</t>
  </si>
  <si>
    <t>2005/06</t>
  </si>
  <si>
    <r>
      <t xml:space="preserve">2006/07 </t>
    </r>
    <r>
      <rPr>
        <vertAlign val="superscript"/>
        <sz val="11"/>
        <color theme="1"/>
        <rFont val="Calibri"/>
        <family val="2"/>
        <scheme val="minor"/>
      </rPr>
      <t>[3]</t>
    </r>
  </si>
  <si>
    <r>
      <t xml:space="preserve">2015/16 </t>
    </r>
    <r>
      <rPr>
        <vertAlign val="superscript"/>
        <sz val="11"/>
        <color theme="1"/>
        <rFont val="Calibri"/>
        <family val="2"/>
        <scheme val="minor"/>
      </rPr>
      <t>[2]</t>
    </r>
  </si>
  <si>
    <t>% change 
2007/08 to 2021/22</t>
  </si>
  <si>
    <t xml:space="preserve">Total English Heritage members </t>
  </si>
  <si>
    <t>Other UK, overseas and unknown</t>
  </si>
  <si>
    <t>1 Member figures for 2001/02 - 2014/15  as of October of each year. Pre-2006 figures are accurate to the thousand</t>
  </si>
  <si>
    <t>2 Member figures for 2015/16 - 2019/20 as at 31st March (2015/16 to 2018/19 restated in 2020 on this basis)</t>
  </si>
  <si>
    <t>3 Regional breakdown unavailable before 2006/07</t>
  </si>
  <si>
    <t xml:space="preserve">Source: English Heritage </t>
  </si>
  <si>
    <t>National Trust Membership</t>
  </si>
  <si>
    <t>National Trust members</t>
  </si>
  <si>
    <t>2001/02</t>
  </si>
  <si>
    <t>% change 
2009/10 to 2021/22</t>
  </si>
  <si>
    <t>Total (incl. Northern Ireland and Wales)</t>
  </si>
  <si>
    <t>Yorkshire and the Humber and North East</t>
  </si>
  <si>
    <r>
      <t xml:space="preserve">North West </t>
    </r>
    <r>
      <rPr>
        <vertAlign val="superscript"/>
        <sz val="11"/>
        <color theme="1"/>
        <rFont val="Calibri"/>
        <family val="2"/>
        <scheme val="minor"/>
      </rPr>
      <t>[5]</t>
    </r>
  </si>
  <si>
    <r>
      <t xml:space="preserve">Midlands </t>
    </r>
    <r>
      <rPr>
        <vertAlign val="superscript"/>
        <sz val="11"/>
        <color theme="1"/>
        <rFont val="Calibri"/>
        <family val="2"/>
        <scheme val="minor"/>
      </rPr>
      <t>[4]</t>
    </r>
  </si>
  <si>
    <t xml:space="preserve">4 In 2010 the East and West Midland regions were merged by the National Trust and therefore in the future data will be reported at this level </t>
  </si>
  <si>
    <t>Note total Figures include membership in Northern Ireland and Wales</t>
  </si>
  <si>
    <t>5 In 2015/16 northern regions were combined.</t>
  </si>
  <si>
    <t>Source: National Trust, 2019</t>
  </si>
  <si>
    <t>Historic Houses - Visiting Members</t>
  </si>
  <si>
    <r>
      <t xml:space="preserve">2017 </t>
    </r>
    <r>
      <rPr>
        <vertAlign val="superscript"/>
        <sz val="11"/>
        <color theme="1"/>
        <rFont val="Calibri"/>
        <family val="2"/>
        <scheme val="minor"/>
      </rPr>
      <t>[6]</t>
    </r>
  </si>
  <si>
    <t>Source: Historic Houses, 2019</t>
  </si>
  <si>
    <t>6 From 2017, changes to the HH database means that government region breakdowns are not possible.</t>
  </si>
  <si>
    <t>Institute of Historic Building Conservation (IHBC)</t>
  </si>
  <si>
    <t xml:space="preserve">IHBC Membership </t>
  </si>
  <si>
    <t>Area</t>
  </si>
  <si>
    <r>
      <t>Affiliate</t>
    </r>
    <r>
      <rPr>
        <sz val="11"/>
        <color rgb="FF555555"/>
        <rFont val="Calibri"/>
        <family val="2"/>
        <scheme val="minor"/>
      </rPr>
      <t>_2016</t>
    </r>
  </si>
  <si>
    <r>
      <t>Full Member</t>
    </r>
    <r>
      <rPr>
        <sz val="11"/>
        <color rgb="FF555555"/>
        <rFont val="Calibri"/>
        <family val="2"/>
        <scheme val="minor"/>
      </rPr>
      <t>_2016</t>
    </r>
  </si>
  <si>
    <r>
      <t>Associate</t>
    </r>
    <r>
      <rPr>
        <sz val="11"/>
        <color rgb="FF555555"/>
        <rFont val="Calibri"/>
        <family val="2"/>
        <scheme val="minor"/>
      </rPr>
      <t>_2016</t>
    </r>
  </si>
  <si>
    <r>
      <t>Total</t>
    </r>
    <r>
      <rPr>
        <sz val="11"/>
        <color rgb="FF555555"/>
        <rFont val="Calibri"/>
        <family val="2"/>
        <scheme val="minor"/>
      </rPr>
      <t>_2016</t>
    </r>
  </si>
  <si>
    <r>
      <t>Affiliate</t>
    </r>
    <r>
      <rPr>
        <sz val="11"/>
        <color rgb="FF555555"/>
        <rFont val="Calibri"/>
        <family val="2"/>
        <scheme val="minor"/>
      </rPr>
      <t>_2016/17</t>
    </r>
  </si>
  <si>
    <r>
      <t>Full Member</t>
    </r>
    <r>
      <rPr>
        <sz val="11"/>
        <color rgb="FF555555"/>
        <rFont val="Calibri"/>
        <family val="2"/>
        <scheme val="minor"/>
      </rPr>
      <t>_2016/17</t>
    </r>
  </si>
  <si>
    <r>
      <t>Associate</t>
    </r>
    <r>
      <rPr>
        <sz val="11"/>
        <color rgb="FF555555"/>
        <rFont val="Calibri"/>
        <family val="2"/>
        <scheme val="minor"/>
      </rPr>
      <t>_2016/17</t>
    </r>
  </si>
  <si>
    <r>
      <t>Total</t>
    </r>
    <r>
      <rPr>
        <sz val="11"/>
        <color rgb="FF555555"/>
        <rFont val="Calibri"/>
        <family val="2"/>
        <scheme val="minor"/>
      </rPr>
      <t>_2016/17</t>
    </r>
  </si>
  <si>
    <r>
      <t>Affiliate</t>
    </r>
    <r>
      <rPr>
        <sz val="11"/>
        <color rgb="FF555555"/>
        <rFont val="Calibri"/>
        <family val="2"/>
        <scheme val="minor"/>
      </rPr>
      <t>_2017/18</t>
    </r>
  </si>
  <si>
    <r>
      <t>Full Member</t>
    </r>
    <r>
      <rPr>
        <sz val="11"/>
        <color rgb="FF555555"/>
        <rFont val="Calibri"/>
        <family val="2"/>
        <scheme val="minor"/>
      </rPr>
      <t>_2017/18</t>
    </r>
  </si>
  <si>
    <r>
      <t>Associate</t>
    </r>
    <r>
      <rPr>
        <sz val="11"/>
        <color rgb="FF555555"/>
        <rFont val="Calibri"/>
        <family val="2"/>
        <scheme val="minor"/>
      </rPr>
      <t>_2017/18</t>
    </r>
  </si>
  <si>
    <r>
      <t>Total</t>
    </r>
    <r>
      <rPr>
        <sz val="11"/>
        <color rgb="FF555555"/>
        <rFont val="Calibri"/>
        <family val="2"/>
        <scheme val="minor"/>
      </rPr>
      <t>_2017/18</t>
    </r>
  </si>
  <si>
    <r>
      <t>Affiliate</t>
    </r>
    <r>
      <rPr>
        <sz val="11"/>
        <color rgb="FF555555"/>
        <rFont val="Calibri"/>
        <family val="2"/>
        <scheme val="minor"/>
      </rPr>
      <t>_2018/19</t>
    </r>
  </si>
  <si>
    <r>
      <t>Full Member</t>
    </r>
    <r>
      <rPr>
        <sz val="11"/>
        <color rgb="FF555555"/>
        <rFont val="Calibri"/>
        <family val="2"/>
        <scheme val="minor"/>
      </rPr>
      <t>_2018/19</t>
    </r>
  </si>
  <si>
    <r>
      <t>Associate</t>
    </r>
    <r>
      <rPr>
        <sz val="11"/>
        <color rgb="FF555555"/>
        <rFont val="Calibri"/>
        <family val="2"/>
        <scheme val="minor"/>
      </rPr>
      <t>_2018/19</t>
    </r>
  </si>
  <si>
    <r>
      <t>Total</t>
    </r>
    <r>
      <rPr>
        <sz val="11"/>
        <color rgb="FF555555"/>
        <rFont val="Calibri"/>
        <family val="2"/>
        <scheme val="minor"/>
      </rPr>
      <t>_2018/19</t>
    </r>
  </si>
  <si>
    <r>
      <t>Affiliate</t>
    </r>
    <r>
      <rPr>
        <sz val="11"/>
        <color rgb="FF555555"/>
        <rFont val="Calibri"/>
        <family val="2"/>
        <scheme val="minor"/>
      </rPr>
      <t>_2019/20</t>
    </r>
  </si>
  <si>
    <r>
      <t>Full Member</t>
    </r>
    <r>
      <rPr>
        <sz val="11"/>
        <color rgb="FF555555"/>
        <rFont val="Calibri"/>
        <family val="2"/>
        <scheme val="minor"/>
      </rPr>
      <t>_2019/20</t>
    </r>
  </si>
  <si>
    <r>
      <t>Associate</t>
    </r>
    <r>
      <rPr>
        <sz val="11"/>
        <color rgb="FF555555"/>
        <rFont val="Calibri"/>
        <family val="2"/>
        <scheme val="minor"/>
      </rPr>
      <t>_2019/20</t>
    </r>
  </si>
  <si>
    <r>
      <t>Total</t>
    </r>
    <r>
      <rPr>
        <sz val="11"/>
        <color rgb="FF555555"/>
        <rFont val="Calibri"/>
        <family val="2"/>
        <scheme val="minor"/>
      </rPr>
      <t>_2019/20</t>
    </r>
  </si>
  <si>
    <r>
      <t>Affiliate</t>
    </r>
    <r>
      <rPr>
        <sz val="11"/>
        <color rgb="FF555555"/>
        <rFont val="Calibri"/>
        <family val="2"/>
        <scheme val="minor"/>
      </rPr>
      <t>_2020/21</t>
    </r>
  </si>
  <si>
    <r>
      <t>Full Member</t>
    </r>
    <r>
      <rPr>
        <sz val="11"/>
        <color rgb="FF555555"/>
        <rFont val="Calibri"/>
        <family val="2"/>
        <scheme val="minor"/>
      </rPr>
      <t>_2020/21</t>
    </r>
  </si>
  <si>
    <r>
      <t>Associate</t>
    </r>
    <r>
      <rPr>
        <sz val="11"/>
        <color rgb="FF555555"/>
        <rFont val="Calibri"/>
        <family val="2"/>
        <scheme val="minor"/>
      </rPr>
      <t>_2020/21</t>
    </r>
  </si>
  <si>
    <r>
      <t>Total</t>
    </r>
    <r>
      <rPr>
        <sz val="11"/>
        <color rgb="FF555555"/>
        <rFont val="Calibri"/>
        <family val="2"/>
        <scheme val="minor"/>
      </rPr>
      <t>_2020/21</t>
    </r>
  </si>
  <si>
    <t xml:space="preserve">                                   -  </t>
  </si>
  <si>
    <t>South</t>
  </si>
  <si>
    <t>Source: IHBC, 2019</t>
  </si>
  <si>
    <t>Heritage Open Days</t>
  </si>
  <si>
    <t>Heritage Open Days (HODs) is the sector's flagship initiative for increasing participation in the sector. Held each September, thousands of volunteers across England organise events to celebrate the country's history and culture. All the participating sites, some of which are not normally open to the public, are free to attend.
For more information on HODs please visit http://www.heritageopendays.org.uk/</t>
  </si>
  <si>
    <t>Heritage Open Days Events</t>
  </si>
  <si>
    <t>Country</t>
  </si>
  <si>
    <r>
      <t xml:space="preserve">Region </t>
    </r>
    <r>
      <rPr>
        <vertAlign val="superscript"/>
        <sz val="11"/>
        <color theme="1"/>
        <rFont val="Calibri"/>
        <family val="2"/>
        <scheme val="minor"/>
      </rPr>
      <t>[1]</t>
    </r>
  </si>
  <si>
    <t>HODs Events by Year</t>
  </si>
  <si>
    <t>Change 
2008 to 2021</t>
  </si>
  <si>
    <t>% Change 
2008 to 2021</t>
  </si>
  <si>
    <t>Regional distribution of in-person HOD events in 2021</t>
  </si>
  <si>
    <t xml:space="preserve">Number of HODs events </t>
  </si>
  <si>
    <t>Number of HODs events</t>
  </si>
  <si>
    <t>Number of HOD Organisers</t>
  </si>
  <si>
    <r>
      <t xml:space="preserve">Number of Visits </t>
    </r>
    <r>
      <rPr>
        <vertAlign val="superscript"/>
        <sz val="11"/>
        <color theme="1"/>
        <rFont val="Calibri"/>
        <family val="2"/>
        <scheme val="minor"/>
      </rPr>
      <t>[3]</t>
    </r>
  </si>
  <si>
    <t xml:space="preserve"> - </t>
  </si>
  <si>
    <r>
      <t xml:space="preserve">Number of Digital Visits </t>
    </r>
    <r>
      <rPr>
        <vertAlign val="superscript"/>
        <sz val="11"/>
        <color theme="1"/>
        <rFont val="Calibri"/>
        <family val="2"/>
        <scheme val="minor"/>
      </rPr>
      <t>[4]</t>
    </r>
  </si>
  <si>
    <r>
      <t xml:space="preserve">Number of volunteers </t>
    </r>
    <r>
      <rPr>
        <vertAlign val="superscript"/>
        <sz val="11"/>
        <color theme="1"/>
        <rFont val="Calibri"/>
        <family val="2"/>
        <scheme val="minor"/>
      </rPr>
      <t>[2]</t>
    </r>
  </si>
  <si>
    <t xml:space="preserve">1. London also has Open House London, figures for  which are not reported here. </t>
  </si>
  <si>
    <t>2. Volunteers have not previously been reported</t>
  </si>
  <si>
    <t>3. From 2011, Heritage Open Days has recorded visitors rather than visits.</t>
  </si>
  <si>
    <t>Heritage Open Days, 2019</t>
  </si>
  <si>
    <t xml:space="preserve">Museums and galleries data </t>
  </si>
  <si>
    <t>Museums play a key role as a gateway to, and protector of, England's heritage. The Museums Libraries and Archives (MLA)  council operated a number of schemes relating to them.
The management of these schemes was taken over by Arts Council England (ACE) following its incorporation of the MLA in October 2011.</t>
  </si>
  <si>
    <t xml:space="preserve">Accreditation </t>
  </si>
  <si>
    <t>This is an accreditation scheme open to museums meeting certain nationally agreed standards.</t>
  </si>
  <si>
    <t xml:space="preserve">Museums and galleries in the Accreditation Scheme UK and England </t>
  </si>
  <si>
    <t>Region/Status</t>
  </si>
  <si>
    <t>2022</t>
  </si>
  <si>
    <t>K02000001</t>
  </si>
  <si>
    <t>UK</t>
  </si>
  <si>
    <t>Full Accreditation</t>
  </si>
  <si>
    <t>Provisional Accreditation</t>
  </si>
  <si>
    <t>Excluded</t>
  </si>
  <si>
    <t xml:space="preserve">Designation </t>
  </si>
  <si>
    <t>The Designation scheme identifies pre-eminent collections of national and international importance held in non-national museums, libraries and archives, based on quality and significance.</t>
  </si>
  <si>
    <r>
      <t xml:space="preserve">Designated organiastions </t>
    </r>
    <r>
      <rPr>
        <vertAlign val="superscript"/>
        <sz val="14"/>
        <color theme="2" tint="-0.749961851863155"/>
        <rFont val="Calibri"/>
        <family val="2"/>
      </rPr>
      <t>[1]</t>
    </r>
  </si>
  <si>
    <t>Region</t>
  </si>
  <si>
    <t>January 2013</t>
  </si>
  <si>
    <t>July 2013</t>
  </si>
  <si>
    <r>
      <t xml:space="preserve">Designated collections </t>
    </r>
    <r>
      <rPr>
        <vertAlign val="superscript"/>
        <sz val="14"/>
        <color theme="2" tint="-0.749961851863155"/>
        <rFont val="Calibri"/>
        <family val="2"/>
      </rPr>
      <t>[1]</t>
    </r>
  </si>
  <si>
    <t>March 2010</t>
  </si>
  <si>
    <t>Feb. 2011</t>
  </si>
  <si>
    <t>July 2012</t>
  </si>
  <si>
    <t xml:space="preserve">Renaissance </t>
  </si>
  <si>
    <t>The Renaissance programme was a grant programme to help transform regional museums. It brought together selected museums into ‘Regional Hubs’ as part of its national framework.</t>
  </si>
  <si>
    <r>
      <t xml:space="preserve">Visits to Hub Museums </t>
    </r>
    <r>
      <rPr>
        <vertAlign val="superscript"/>
        <sz val="14"/>
        <color theme="2" tint="-0.749961851863155"/>
        <rFont val="Calibri"/>
        <family val="2"/>
      </rPr>
      <t>[2]</t>
    </r>
  </si>
  <si>
    <t xml:space="preserve">1 The Designation Scheme closed for review from July 2013, and was re-launched this spring with four new Designated collections and one collection coming off the scheme. </t>
  </si>
  <si>
    <t>2 When the MLA was amalgamated into ACE, the data above was no longer collected after 2011/12.</t>
  </si>
  <si>
    <t>Source: MLA and ACE.</t>
  </si>
  <si>
    <t>Learning and the historic environment: educational visits</t>
  </si>
  <si>
    <t xml:space="preserve">The historic environment plays an important role in education and life long learning. Visits by schools to heritage sites are at the heart of the sector's offering to the learning of young people. </t>
  </si>
  <si>
    <t>This survey measures visitor numbers throughout the leisure industry but English Heritage commissions Visit England to produce findings for the historic environment sector. The full report can be found on www.heritagecounts.org.uk</t>
  </si>
  <si>
    <r>
      <t xml:space="preserve">Trends in number of school visits to historic properties 2001-2015 (2001=100) </t>
    </r>
    <r>
      <rPr>
        <vertAlign val="superscript"/>
        <sz val="14"/>
        <color theme="2" tint="-0.749961851863155"/>
        <rFont val="Calibri"/>
        <family val="2"/>
      </rPr>
      <t>[1]</t>
    </r>
    <r>
      <rPr>
        <sz val="14"/>
        <color theme="2" tint="-0.749961851863155"/>
        <rFont val="Calibri"/>
        <family val="2"/>
      </rPr>
      <t xml:space="preserve">,  England       </t>
    </r>
  </si>
  <si>
    <t>…By attraction type</t>
  </si>
  <si>
    <t>Number of school visits 2021 [2]</t>
  </si>
  <si>
    <t>% change 
2020 to 2021 [3]</t>
  </si>
  <si>
    <t xml:space="preserve">Visitor/  heritage centres </t>
  </si>
  <si>
    <t xml:space="preserve">England, historic properties </t>
  </si>
  <si>
    <t>…By region</t>
  </si>
  <si>
    <t>1. A base of 100 was set in 2001, the table shows percentage increased year-on-year from that point onwards. For example between 2008 and 2009 there was a 13.5 % fall in the number of school visits to historic properties in the North East, among those who answered the survey in both years</t>
  </si>
  <si>
    <t>2. The actual total is likely to be significantly higher as this figure only applies to those sites that reply to the survey</t>
  </si>
  <si>
    <t>3. This is only among properties which responded to the survey in both 2018 and 2019</t>
  </si>
  <si>
    <t>Source: Visit England</t>
  </si>
  <si>
    <t>Educational visits to sites operated by national organisations</t>
  </si>
  <si>
    <t xml:space="preserve">English Heritage </t>
  </si>
  <si>
    <t>As well as providing resources for free educational visits, English Heritage can also offer Discovery Visits which include educational workshops and tours run by trained educational staff.</t>
  </si>
  <si>
    <r>
      <t xml:space="preserve">Number of education visits, by financial year </t>
    </r>
    <r>
      <rPr>
        <vertAlign val="superscript"/>
        <sz val="11"/>
        <color theme="1"/>
        <rFont val="Calibri"/>
        <family val="2"/>
        <scheme val="minor"/>
      </rPr>
      <t>[4]</t>
    </r>
  </si>
  <si>
    <t>% change 
2001/02 to 2021/22</t>
  </si>
  <si>
    <r>
      <t xml:space="preserve">Number of Discovery Visits </t>
    </r>
    <r>
      <rPr>
        <vertAlign val="superscript"/>
        <sz val="11"/>
        <color theme="1"/>
        <rFont val="Calibri"/>
        <family val="2"/>
        <scheme val="minor"/>
      </rPr>
      <t>[5]</t>
    </r>
  </si>
  <si>
    <t>% change 2008/09 to 2021/22</t>
  </si>
  <si>
    <t>Source: Historic England</t>
  </si>
  <si>
    <t>4. This figure excludes educational visits to Local Management Agreement Sites but include Discovery Visits</t>
  </si>
  <si>
    <t>5. Discovery Visits are a subset of the total number of education visits</t>
  </si>
  <si>
    <t>National Trust education visitors</t>
  </si>
  <si>
    <t>Source: National Trust</t>
  </si>
  <si>
    <t>Data not available past 2007/08</t>
  </si>
  <si>
    <t>Historic Houses Association</t>
  </si>
  <si>
    <r>
      <t xml:space="preserve">Estimated number of education visits </t>
    </r>
    <r>
      <rPr>
        <vertAlign val="superscript"/>
        <sz val="11"/>
        <color theme="1"/>
        <rFont val="Calibri"/>
        <family val="2"/>
        <scheme val="minor"/>
      </rPr>
      <t>[6]</t>
    </r>
  </si>
  <si>
    <r>
      <t>2016</t>
    </r>
    <r>
      <rPr>
        <vertAlign val="superscript"/>
        <sz val="11"/>
        <color theme="1"/>
        <rFont val="Calibri"/>
        <family val="2"/>
        <scheme val="minor"/>
      </rPr>
      <t>[7]</t>
    </r>
  </si>
  <si>
    <t>Estimated number of school programmes</t>
  </si>
  <si>
    <t>Source: Historic Houses Association</t>
  </si>
  <si>
    <t>6. This data is collected annually - It is advisable not to compare the data across years as different houses reply to the survey in differing years</t>
  </si>
  <si>
    <t>7. Figures not available after 2016</t>
  </si>
  <si>
    <t>Social media use and the historic environment</t>
  </si>
  <si>
    <t>Social media is playing an increasingly important part in how organisations involved with heritage engage with the public. Information on social media use in heritage organisations was collected for the first time in 2012.</t>
  </si>
  <si>
    <t>Information no longer collected as of 2019.</t>
  </si>
  <si>
    <t>Organisation</t>
  </si>
  <si>
    <t>2012 Web presence</t>
  </si>
  <si>
    <t>2013 Web presence</t>
  </si>
  <si>
    <t>2014 Web presence</t>
  </si>
  <si>
    <t>2015 Web presence</t>
  </si>
  <si>
    <t>2016 Web presence</t>
  </si>
  <si>
    <t>2017 Web presence</t>
  </si>
  <si>
    <t>2018 Web presence</t>
  </si>
  <si>
    <t>Website</t>
  </si>
  <si>
    <t>LinkedIn</t>
  </si>
  <si>
    <t>Facebook</t>
  </si>
  <si>
    <t xml:space="preserve">Twitter  </t>
  </si>
  <si>
    <t>AHF (Architectural Heritage Fund)</t>
  </si>
  <si>
    <t>Y</t>
  </si>
  <si>
    <t>N</t>
  </si>
  <si>
    <t>ALGAO (Association of Local Government Archaeological Officers)</t>
  </si>
  <si>
    <t>Y*</t>
  </si>
  <si>
    <t>BEN (Black Environment Network)</t>
  </si>
  <si>
    <t>BPF (British Property Federation)</t>
  </si>
  <si>
    <t>CBA (Council for British Archaeology)</t>
  </si>
  <si>
    <t>Civic Voice</t>
  </si>
  <si>
    <t>CLA (Country Land and Business Association)</t>
  </si>
  <si>
    <t>CofE (Church of England Cathedrals &amp; Church Buildings Division)</t>
  </si>
  <si>
    <t>CPRE (Campaign to Protect Rural England)</t>
  </si>
  <si>
    <t>DCMS [observer] (Department for Culture Media and Sport)</t>
  </si>
  <si>
    <t>EH (English Heritage)</t>
  </si>
  <si>
    <t>HHA (Historic Houses Association)</t>
  </si>
  <si>
    <t>HLF (Heritage Lottery Fund)</t>
  </si>
  <si>
    <t>HRP (Historic Royal Palaces)</t>
  </si>
  <si>
    <t>HTF (Historic Towns Forum)</t>
  </si>
  <si>
    <t>IfA (Institute for Archaeologists)</t>
  </si>
  <si>
    <t>IHBC (Institute of Historic Building Conservation)</t>
  </si>
  <si>
    <t>JCNAS (Joint Committee of National Amenity Societies)</t>
  </si>
  <si>
    <t>NT (The National Trust)</t>
  </si>
  <si>
    <t>The Heritage Alliance </t>
  </si>
  <si>
    <r>
      <t>Historic England</t>
    </r>
    <r>
      <rPr>
        <vertAlign val="superscript"/>
        <sz val="11"/>
        <color theme="1"/>
        <rFont val="Calibri"/>
        <family val="2"/>
        <scheme val="minor"/>
      </rPr>
      <t>[1]</t>
    </r>
  </si>
  <si>
    <t>* automatically generated Facebook page</t>
  </si>
  <si>
    <t>Web presence of Historic Environment Forum (HEF) members in September each year</t>
  </si>
  <si>
    <t>NB: Many of the above HEF Members are actually umbrella organisations whose individual members may be very active in social media.  This activity is not captured in this table.</t>
  </si>
  <si>
    <t>1 Only collated in 2016</t>
  </si>
  <si>
    <t xml:space="preserve">Source: Taking Part Survey, DCMS; Taking Part, Child Survey </t>
  </si>
  <si>
    <t>Adult participation as measured by Taking Part 2005/06 to present</t>
  </si>
  <si>
    <t>People participate in the historic environment in a number of ways, by visiting sites, volunteering or joining heritage organisations. For the majority of people participation takes the form of visiting sites. This is measured by Taking Part
For more information please on the Taking Part Survey please visit https://www.gov.uk/government/collections/taking-part</t>
  </si>
  <si>
    <t>The Participation Survey</t>
  </si>
  <si>
    <t>Taking Part Survey</t>
  </si>
  <si>
    <t>Participation by all adults and priority groups</t>
  </si>
  <si>
    <r>
      <t xml:space="preserve">Percentage of adults that have participated in the historic environment </t>
    </r>
    <r>
      <rPr>
        <vertAlign val="superscript"/>
        <sz val="11"/>
        <color theme="0"/>
        <rFont val="Calibri"/>
        <family val="2"/>
        <scheme val="minor"/>
      </rPr>
      <t>[1]</t>
    </r>
    <r>
      <rPr>
        <sz val="11"/>
        <color theme="0"/>
        <rFont val="Calibri"/>
        <family val="2"/>
        <scheme val="minor"/>
      </rPr>
      <t xml:space="preserve"> 
(All adults aged 16+)</t>
    </r>
  </si>
  <si>
    <r>
      <t>%</t>
    </r>
    <r>
      <rPr>
        <sz val="11"/>
        <color rgb="FF555555"/>
        <rFont val="Calibri"/>
        <family val="2"/>
        <scheme val="minor"/>
      </rPr>
      <t>_ 
2005/06</t>
    </r>
  </si>
  <si>
    <r>
      <t>Confidence interval</t>
    </r>
    <r>
      <rPr>
        <sz val="11"/>
        <color rgb="FF555555"/>
        <rFont val="Calibri"/>
        <family val="2"/>
        <scheme val="minor"/>
      </rPr>
      <t>_ 
2005/06</t>
    </r>
  </si>
  <si>
    <r>
      <t>%</t>
    </r>
    <r>
      <rPr>
        <sz val="11"/>
        <color rgb="FF555555"/>
        <rFont val="Calibri"/>
        <family val="2"/>
        <scheme val="minor"/>
      </rPr>
      <t>_ 
2006/07</t>
    </r>
  </si>
  <si>
    <r>
      <t>Confidence interval</t>
    </r>
    <r>
      <rPr>
        <sz val="11"/>
        <color rgb="FF555555"/>
        <rFont val="Calibri"/>
        <family val="2"/>
        <scheme val="minor"/>
      </rPr>
      <t>_ 
2006/07</t>
    </r>
  </si>
  <si>
    <r>
      <t>%</t>
    </r>
    <r>
      <rPr>
        <sz val="11"/>
        <color rgb="FF555555"/>
        <rFont val="Calibri"/>
        <family val="2"/>
        <scheme val="minor"/>
      </rPr>
      <t>_ 
2007/08</t>
    </r>
  </si>
  <si>
    <r>
      <t>Confidence interval</t>
    </r>
    <r>
      <rPr>
        <sz val="11"/>
        <color rgb="FF555555"/>
        <rFont val="Calibri"/>
        <family val="2"/>
        <scheme val="minor"/>
      </rPr>
      <t>_ 
2007/08</t>
    </r>
  </si>
  <si>
    <r>
      <t>%</t>
    </r>
    <r>
      <rPr>
        <sz val="11"/>
        <color rgb="FF555555"/>
        <rFont val="Calibri"/>
        <family val="2"/>
        <scheme val="minor"/>
      </rPr>
      <t>_ 
2008/09</t>
    </r>
  </si>
  <si>
    <r>
      <t>Confidence interval</t>
    </r>
    <r>
      <rPr>
        <sz val="11"/>
        <color rgb="FF555555"/>
        <rFont val="Calibri"/>
        <family val="2"/>
        <scheme val="minor"/>
      </rPr>
      <t>_ 
2008/09</t>
    </r>
  </si>
  <si>
    <r>
      <t>%</t>
    </r>
    <r>
      <rPr>
        <sz val="11"/>
        <color rgb="FF555555"/>
        <rFont val="Calibri"/>
        <family val="2"/>
        <scheme val="minor"/>
      </rPr>
      <t>_ 
2009/10</t>
    </r>
  </si>
  <si>
    <r>
      <t>Confidence interval</t>
    </r>
    <r>
      <rPr>
        <sz val="11"/>
        <color rgb="FF555555"/>
        <rFont val="Calibri"/>
        <family val="2"/>
        <scheme val="minor"/>
      </rPr>
      <t>_ 
2009/10</t>
    </r>
  </si>
  <si>
    <r>
      <t>%</t>
    </r>
    <r>
      <rPr>
        <sz val="11"/>
        <color rgb="FF555555"/>
        <rFont val="Calibri"/>
        <family val="2"/>
        <scheme val="minor"/>
      </rPr>
      <t>_ 
2010/11</t>
    </r>
  </si>
  <si>
    <r>
      <t>Confidence interval</t>
    </r>
    <r>
      <rPr>
        <sz val="11"/>
        <color rgb="FF555555"/>
        <rFont val="Calibri"/>
        <family val="2"/>
        <scheme val="minor"/>
      </rPr>
      <t>_ 
2010/11</t>
    </r>
  </si>
  <si>
    <r>
      <t>%</t>
    </r>
    <r>
      <rPr>
        <sz val="11"/>
        <color rgb="FF555555"/>
        <rFont val="Calibri"/>
        <family val="2"/>
        <scheme val="minor"/>
      </rPr>
      <t>_ 
2011/12</t>
    </r>
  </si>
  <si>
    <r>
      <t>Confidence interval</t>
    </r>
    <r>
      <rPr>
        <sz val="11"/>
        <color rgb="FF555555"/>
        <rFont val="Calibri"/>
        <family val="2"/>
        <scheme val="minor"/>
      </rPr>
      <t>_ 
2011/12</t>
    </r>
  </si>
  <si>
    <r>
      <t>%</t>
    </r>
    <r>
      <rPr>
        <sz val="11"/>
        <color rgb="FF555555"/>
        <rFont val="Calibri"/>
        <family val="2"/>
        <scheme val="minor"/>
      </rPr>
      <t>_ 
2012/13</t>
    </r>
  </si>
  <si>
    <r>
      <t>Confidence interval</t>
    </r>
    <r>
      <rPr>
        <sz val="11"/>
        <color rgb="FF555555"/>
        <rFont val="Calibri"/>
        <family val="2"/>
        <scheme val="minor"/>
      </rPr>
      <t>_ 
2012/13</t>
    </r>
  </si>
  <si>
    <r>
      <t>%</t>
    </r>
    <r>
      <rPr>
        <sz val="11"/>
        <color rgb="FF555555"/>
        <rFont val="Calibri"/>
        <family val="2"/>
        <scheme val="minor"/>
      </rPr>
      <t>_ 
2013/14</t>
    </r>
  </si>
  <si>
    <r>
      <t>Confidence interval</t>
    </r>
    <r>
      <rPr>
        <sz val="11"/>
        <color rgb="FF555555"/>
        <rFont val="Calibri"/>
        <family val="2"/>
        <scheme val="minor"/>
      </rPr>
      <t>_ 
2013/14</t>
    </r>
  </si>
  <si>
    <r>
      <t>%</t>
    </r>
    <r>
      <rPr>
        <sz val="11"/>
        <color rgb="FF555555"/>
        <rFont val="Calibri"/>
        <family val="2"/>
        <scheme val="minor"/>
      </rPr>
      <t>_ 
2014/15</t>
    </r>
  </si>
  <si>
    <r>
      <t>Confidence interval</t>
    </r>
    <r>
      <rPr>
        <sz val="11"/>
        <color rgb="FF555555"/>
        <rFont val="Calibri"/>
        <family val="2"/>
        <scheme val="minor"/>
      </rPr>
      <t>_ 
2014/15</t>
    </r>
  </si>
  <si>
    <r>
      <t>%</t>
    </r>
    <r>
      <rPr>
        <sz val="11"/>
        <color rgb="FF555555"/>
        <rFont val="Calibri"/>
        <family val="2"/>
        <scheme val="minor"/>
      </rPr>
      <t>_ 
2015/16</t>
    </r>
  </si>
  <si>
    <r>
      <t>Confidence interval</t>
    </r>
    <r>
      <rPr>
        <sz val="11"/>
        <color rgb="FF555555"/>
        <rFont val="Calibri"/>
        <family val="2"/>
        <scheme val="minor"/>
      </rPr>
      <t>_ 
2015/16</t>
    </r>
  </si>
  <si>
    <r>
      <t>%</t>
    </r>
    <r>
      <rPr>
        <sz val="11"/>
        <color rgb="FF555555"/>
        <rFont val="Calibri"/>
        <family val="2"/>
        <scheme val="minor"/>
      </rPr>
      <t>_ 
2016/17</t>
    </r>
  </si>
  <si>
    <r>
      <t>Lower estimate</t>
    </r>
    <r>
      <rPr>
        <sz val="11"/>
        <color rgb="FF555555"/>
        <rFont val="Calibri"/>
        <family val="2"/>
        <scheme val="minor"/>
      </rPr>
      <t>_ 
2016/17</t>
    </r>
  </si>
  <si>
    <r>
      <t>Upper estimate</t>
    </r>
    <r>
      <rPr>
        <sz val="11"/>
        <color rgb="FF555555"/>
        <rFont val="Calibri"/>
        <family val="2"/>
        <scheme val="minor"/>
      </rPr>
      <t>_ 
2016/17</t>
    </r>
  </si>
  <si>
    <r>
      <t>%</t>
    </r>
    <r>
      <rPr>
        <sz val="11"/>
        <color rgb="FF555555"/>
        <rFont val="Calibri"/>
        <family val="2"/>
        <scheme val="minor"/>
      </rPr>
      <t>_ 
2017/18</t>
    </r>
  </si>
  <si>
    <r>
      <t>Lower estimate</t>
    </r>
    <r>
      <rPr>
        <sz val="11"/>
        <color rgb="FF555555"/>
        <rFont val="Calibri"/>
        <family val="2"/>
        <scheme val="minor"/>
      </rPr>
      <t>_ 
2017/18</t>
    </r>
  </si>
  <si>
    <r>
      <t>Upper estimate</t>
    </r>
    <r>
      <rPr>
        <sz val="11"/>
        <color rgb="FF555555"/>
        <rFont val="Calibri"/>
        <family val="2"/>
        <scheme val="minor"/>
      </rPr>
      <t>_ 
2017/18</t>
    </r>
  </si>
  <si>
    <r>
      <t>Sample size</t>
    </r>
    <r>
      <rPr>
        <sz val="11"/>
        <color rgb="FF555555"/>
        <rFont val="Calibri"/>
        <family val="2"/>
        <scheme val="minor"/>
      </rPr>
      <t>_ 
2017/18</t>
    </r>
  </si>
  <si>
    <r>
      <t>%</t>
    </r>
    <r>
      <rPr>
        <sz val="11"/>
        <color rgb="FF555555"/>
        <rFont val="Calibri"/>
        <family val="2"/>
        <scheme val="minor"/>
      </rPr>
      <t>_ 
2018/19</t>
    </r>
  </si>
  <si>
    <r>
      <t>Lower estimate</t>
    </r>
    <r>
      <rPr>
        <sz val="11"/>
        <color rgb="FF555555"/>
        <rFont val="Calibri"/>
        <family val="2"/>
        <scheme val="minor"/>
      </rPr>
      <t>_ 
2018/19</t>
    </r>
  </si>
  <si>
    <r>
      <t>Upper estimate</t>
    </r>
    <r>
      <rPr>
        <sz val="11"/>
        <color rgb="FF555555"/>
        <rFont val="Calibri"/>
        <family val="2"/>
        <scheme val="minor"/>
      </rPr>
      <t>_ 
2018/19</t>
    </r>
  </si>
  <si>
    <r>
      <t>Sample size</t>
    </r>
    <r>
      <rPr>
        <sz val="11"/>
        <color rgb="FF555555"/>
        <rFont val="Calibri"/>
        <family val="2"/>
        <scheme val="minor"/>
      </rPr>
      <t>_ 
2018/19</t>
    </r>
  </si>
  <si>
    <r>
      <t>%</t>
    </r>
    <r>
      <rPr>
        <sz val="11"/>
        <color rgb="FF555555"/>
        <rFont val="Calibri"/>
        <family val="2"/>
        <scheme val="minor"/>
      </rPr>
      <t>_ 
2019/20</t>
    </r>
  </si>
  <si>
    <r>
      <t>Lower estimate</t>
    </r>
    <r>
      <rPr>
        <sz val="11"/>
        <color rgb="FF555555"/>
        <rFont val="Calibri"/>
        <family val="2"/>
        <scheme val="minor"/>
      </rPr>
      <t>_ 
2019/20</t>
    </r>
  </si>
  <si>
    <r>
      <t>Upper estimate</t>
    </r>
    <r>
      <rPr>
        <sz val="11"/>
        <color rgb="FF555555"/>
        <rFont val="Calibri"/>
        <family val="2"/>
        <scheme val="minor"/>
      </rPr>
      <t>_ 
2019/20</t>
    </r>
  </si>
  <si>
    <r>
      <t>Sample size</t>
    </r>
    <r>
      <rPr>
        <sz val="11"/>
        <color rgb="FF555555"/>
        <rFont val="Calibri"/>
        <family val="2"/>
        <scheme val="minor"/>
      </rPr>
      <t>_ 
2019/20</t>
    </r>
  </si>
  <si>
    <t>+/- 0.7</t>
  </si>
  <si>
    <t>+/-0.8</t>
  </si>
  <si>
    <t>+/- 0.8</t>
  </si>
  <si>
    <t>+/-1.0</t>
  </si>
  <si>
    <t>+/-2.4</t>
  </si>
  <si>
    <t>+/-1.1</t>
  </si>
  <si>
    <t>+/-1.2</t>
  </si>
  <si>
    <t xml:space="preserve"> +/-1.3</t>
  </si>
  <si>
    <t>+/- 2.2</t>
  </si>
  <si>
    <t>+/- 2.5</t>
  </si>
  <si>
    <t>+/- 2.7</t>
  </si>
  <si>
    <t>+/- 4.1</t>
  </si>
  <si>
    <t>+/- 10.2</t>
  </si>
  <si>
    <t>+/- 4.2</t>
  </si>
  <si>
    <t>+/-3.6</t>
  </si>
  <si>
    <t>+/- 3.6</t>
  </si>
  <si>
    <t>+/-3.3</t>
  </si>
  <si>
    <t>+/-2.49</t>
  </si>
  <si>
    <t xml:space="preserve"> +/-4.0</t>
  </si>
  <si>
    <t>+/- 1.9</t>
  </si>
  <si>
    <t>+/- 2.3</t>
  </si>
  <si>
    <t>+/- 2.4</t>
  </si>
  <si>
    <t>+/- 6.8</t>
  </si>
  <si>
    <t xml:space="preserve"> +/- 3.5</t>
  </si>
  <si>
    <t>+/-3.2</t>
  </si>
  <si>
    <t>+/-2.46</t>
  </si>
  <si>
    <t xml:space="preserve"> +/-3.5</t>
  </si>
  <si>
    <t>+/- 2.0</t>
  </si>
  <si>
    <t>+/- 3.2</t>
  </si>
  <si>
    <t>+/- 7.1</t>
  </si>
  <si>
    <t>+/- 3.0</t>
  </si>
  <si>
    <t>+/-3.7</t>
  </si>
  <si>
    <t>+/-2.83</t>
  </si>
  <si>
    <t xml:space="preserve"> +/-4.1</t>
  </si>
  <si>
    <t>+/- 2.1</t>
  </si>
  <si>
    <t>+/- 3.3</t>
  </si>
  <si>
    <t>+/- 8.0</t>
  </si>
  <si>
    <t>+/- 3.1</t>
  </si>
  <si>
    <t>+/-3.9</t>
  </si>
  <si>
    <t>+/- 3.9</t>
  </si>
  <si>
    <t>+/-2.68</t>
  </si>
  <si>
    <t xml:space="preserve"> +/-3.9</t>
  </si>
  <si>
    <t>+/- 7.8</t>
  </si>
  <si>
    <t>+/-2.66</t>
  </si>
  <si>
    <t>+/- 2.9</t>
  </si>
  <si>
    <t>+/- 6.9</t>
  </si>
  <si>
    <t>+/- 2.8</t>
  </si>
  <si>
    <t>+/-3.4</t>
  </si>
  <si>
    <t>+/-2.71</t>
  </si>
  <si>
    <t xml:space="preserve"> +/-3.8</t>
  </si>
  <si>
    <t>+/- 6.7</t>
  </si>
  <si>
    <t>+/- 2.6</t>
  </si>
  <si>
    <t>+/-3.1</t>
  </si>
  <si>
    <t>+/-4.2</t>
  </si>
  <si>
    <t>+/-2.99</t>
  </si>
  <si>
    <t xml:space="preserve"> +/-4.3</t>
  </si>
  <si>
    <t>+/- 1.7</t>
  </si>
  <si>
    <t>+/- 5.1</t>
  </si>
  <si>
    <t>+/-2.7</t>
  </si>
  <si>
    <t>+/-2.9</t>
  </si>
  <si>
    <t>+/-2.8</t>
  </si>
  <si>
    <t>+/-2.11</t>
  </si>
  <si>
    <t xml:space="preserve"> +/-3.0</t>
  </si>
  <si>
    <t>+/-3.8</t>
  </si>
  <si>
    <t>+/-4</t>
  </si>
  <si>
    <t>+/-2.78</t>
  </si>
  <si>
    <r>
      <t xml:space="preserve">Percentage of adults that have participated in the historic environment </t>
    </r>
    <r>
      <rPr>
        <vertAlign val="superscript"/>
        <sz val="11"/>
        <color theme="0"/>
        <rFont val="Calibri"/>
        <family val="2"/>
        <scheme val="minor"/>
      </rPr>
      <t>[1]</t>
    </r>
    <r>
      <rPr>
        <sz val="11"/>
        <color theme="0"/>
        <rFont val="Calibri"/>
        <family val="2"/>
        <scheme val="minor"/>
      </rPr>
      <t xml:space="preserve">  
(Lower Socio-Economic Groups)</t>
    </r>
  </si>
  <si>
    <t>+/-1.3</t>
  </si>
  <si>
    <t xml:space="preserve">+/-1.4       </t>
  </si>
  <si>
    <t>+/-1.7</t>
  </si>
  <si>
    <t>+/-3.5</t>
  </si>
  <si>
    <t>+/- 1.6</t>
  </si>
  <si>
    <t>+/-2.0</t>
  </si>
  <si>
    <t>+/-1.8</t>
  </si>
  <si>
    <t>+/-2.2</t>
  </si>
  <si>
    <r>
      <t xml:space="preserve">Percentage of adults that have participated in the historic environment </t>
    </r>
    <r>
      <rPr>
        <vertAlign val="superscript"/>
        <sz val="11"/>
        <color theme="0"/>
        <rFont val="Calibri"/>
        <family val="2"/>
        <scheme val="minor"/>
      </rPr>
      <t>[1]</t>
    </r>
    <r>
      <rPr>
        <sz val="11"/>
        <color theme="0"/>
        <rFont val="Calibri"/>
        <family val="2"/>
        <scheme val="minor"/>
      </rPr>
      <t xml:space="preserve"> 
(Black and Ethnic Minorities) </t>
    </r>
  </si>
  <si>
    <t>+/-1.9</t>
  </si>
  <si>
    <t>+/-7.5</t>
  </si>
  <si>
    <t>+/-4.8</t>
  </si>
  <si>
    <t>+/- 4.9</t>
  </si>
  <si>
    <t>+/-5.1</t>
  </si>
  <si>
    <t xml:space="preserve"> +/-5.2</t>
  </si>
  <si>
    <t xml:space="preserve"> +/-5.1</t>
  </si>
  <si>
    <r>
      <t>South West</t>
    </r>
    <r>
      <rPr>
        <vertAlign val="superscript"/>
        <sz val="11"/>
        <color theme="1"/>
        <rFont val="Calibri"/>
        <family val="2"/>
        <scheme val="minor"/>
      </rPr>
      <t>[2]</t>
    </r>
  </si>
  <si>
    <r>
      <t xml:space="preserve">Percentage of adults that have participated in the historic environment </t>
    </r>
    <r>
      <rPr>
        <vertAlign val="superscript"/>
        <sz val="11"/>
        <color theme="0"/>
        <rFont val="Calibri"/>
        <family val="2"/>
        <scheme val="minor"/>
      </rPr>
      <t>[1]</t>
    </r>
    <r>
      <rPr>
        <sz val="11"/>
        <color theme="0"/>
        <rFont val="Calibri"/>
        <family val="2"/>
        <scheme val="minor"/>
      </rPr>
      <t xml:space="preserve"> 
(People with limiting illness or disabilities)</t>
    </r>
  </si>
  <si>
    <t>+/-1.4</t>
  </si>
  <si>
    <t>+/- 1.5</t>
  </si>
  <si>
    <t>+/-1.6</t>
  </si>
  <si>
    <t xml:space="preserve"> +/-1.8</t>
  </si>
  <si>
    <r>
      <t xml:space="preserve">Percentage of all 11-15 year olds who have participated in the historic environment </t>
    </r>
    <r>
      <rPr>
        <vertAlign val="superscript"/>
        <sz val="11"/>
        <color theme="0"/>
        <rFont val="Calibri"/>
        <family val="2"/>
        <scheme val="minor"/>
      </rPr>
      <t>[1]</t>
    </r>
    <r>
      <rPr>
        <sz val="11"/>
        <color theme="0"/>
        <rFont val="Calibri"/>
        <family val="2"/>
        <scheme val="minor"/>
      </rPr>
      <t xml:space="preserve"> [3]</t>
    </r>
  </si>
  <si>
    <t>+/-2.1</t>
  </si>
  <si>
    <t>+/- 7.9</t>
  </si>
  <si>
    <r>
      <t xml:space="preserve">Percentage of children (5-15 year olds) participated in the historic environment </t>
    </r>
    <r>
      <rPr>
        <vertAlign val="superscript"/>
        <sz val="11"/>
        <color theme="1"/>
        <rFont val="Calibri"/>
        <family val="2"/>
        <scheme val="minor"/>
      </rPr>
      <t>[1]</t>
    </r>
    <r>
      <rPr>
        <sz val="11"/>
        <color theme="1"/>
        <rFont val="Calibri"/>
        <family val="2"/>
        <scheme val="minor"/>
      </rPr>
      <t xml:space="preserve"> England</t>
    </r>
  </si>
  <si>
    <t>n/a</t>
  </si>
  <si>
    <t>+/-5.2</t>
  </si>
  <si>
    <t>+/- 1.8</t>
  </si>
  <si>
    <t>+/-2.3</t>
  </si>
  <si>
    <t>+/-2.5</t>
  </si>
  <si>
    <r>
      <t xml:space="preserve">Percentage of all 5-10 year olds who have participated in the historic environment </t>
    </r>
    <r>
      <rPr>
        <vertAlign val="superscript"/>
        <sz val="11"/>
        <color theme="1"/>
        <rFont val="Calibri"/>
        <family val="2"/>
        <scheme val="minor"/>
      </rPr>
      <t>[1]</t>
    </r>
    <r>
      <rPr>
        <sz val="11"/>
        <color theme="1"/>
        <rFont val="Calibri"/>
        <family val="2"/>
        <scheme val="minor"/>
      </rPr>
      <t xml:space="preserve"> England</t>
    </r>
  </si>
  <si>
    <t>+/-2.6</t>
  </si>
  <si>
    <t>+/-6.5</t>
  </si>
  <si>
    <t xml:space="preserve"> +/-3.2</t>
  </si>
  <si>
    <t xml:space="preserve"> +/-3.1</t>
  </si>
  <si>
    <t>Participation by Index of Deprivation 
(1 = most deprived, 10 = least deprived)</t>
  </si>
  <si>
    <t>IMD decile 1</t>
  </si>
  <si>
    <t>IMD decile 2</t>
  </si>
  <si>
    <t>IMD decile 3</t>
  </si>
  <si>
    <t>IMD decile 4</t>
  </si>
  <si>
    <t>IMD decile 5</t>
  </si>
  <si>
    <t>IMD decile 6</t>
  </si>
  <si>
    <t>IMD decile 7</t>
  </si>
  <si>
    <t>IMD decile 8</t>
  </si>
  <si>
    <t>IMD decile 9</t>
  </si>
  <si>
    <t>IMD decile 10</t>
  </si>
  <si>
    <t>* Data suppressed due to small sample sizes</t>
  </si>
  <si>
    <t>1  Participation is defined as at least one attendance at a heritage site during the past 12 months.</t>
  </si>
  <si>
    <t>2  Data is not available due to a small sample size</t>
  </si>
  <si>
    <t>3  Sample size was too small for regional data in 2009/10</t>
  </si>
  <si>
    <t>Participation, visits and membership</t>
  </si>
  <si>
    <t>% change 
2020/21 to 2021/22</t>
  </si>
  <si>
    <r>
      <t xml:space="preserve">Midlands and East of England </t>
    </r>
    <r>
      <rPr>
        <vertAlign val="superscript"/>
        <sz val="11"/>
        <color theme="1"/>
        <rFont val="Calibri"/>
        <family val="2"/>
        <scheme val="minor"/>
      </rPr>
      <t>[6]</t>
    </r>
  </si>
  <si>
    <t>6 In 2021/22 Midlands and East of England were combined</t>
  </si>
  <si>
    <r>
      <t>Affiliate</t>
    </r>
    <r>
      <rPr>
        <sz val="11"/>
        <color rgb="FF555555"/>
        <rFont val="Calibri"/>
        <family val="2"/>
        <scheme val="minor"/>
      </rPr>
      <t>_2021/22</t>
    </r>
  </si>
  <si>
    <r>
      <t>Full Member</t>
    </r>
    <r>
      <rPr>
        <sz val="11"/>
        <color rgb="FF555555"/>
        <rFont val="Calibri"/>
        <family val="2"/>
        <scheme val="minor"/>
      </rPr>
      <t>_2021/22</t>
    </r>
  </si>
  <si>
    <r>
      <t>Associate</t>
    </r>
    <r>
      <rPr>
        <sz val="11"/>
        <color rgb="FF555555"/>
        <rFont val="Calibri"/>
        <family val="2"/>
        <scheme val="minor"/>
      </rPr>
      <t>_2021/22</t>
    </r>
  </si>
  <si>
    <r>
      <t>Supporters</t>
    </r>
    <r>
      <rPr>
        <sz val="11"/>
        <color rgb="FF555555"/>
        <rFont val="Calibri"/>
        <family val="2"/>
        <scheme val="minor"/>
      </rPr>
      <t>_2021/22</t>
    </r>
  </si>
  <si>
    <r>
      <t>Total</t>
    </r>
    <r>
      <rPr>
        <sz val="11"/>
        <color rgb="FF555555"/>
        <rFont val="Calibri"/>
        <family val="2"/>
        <scheme val="minor"/>
      </rPr>
      <t>_2021/22</t>
    </r>
  </si>
  <si>
    <t>4. In 2020, because of the pandemic, Heritage Open Days delivered digital events for the first time. A separate figure for digital visits has been provided for that year.  Digital events are now embedded within the festival and are no longer counted separately.</t>
  </si>
  <si>
    <t>5. In 2020 Heritage Open Days reverted to counting Visits due to concerns over the decreasing accuracy of the visitor count method.</t>
  </si>
  <si>
    <t>Number of Visitors [5]</t>
  </si>
  <si>
    <t>Number of visits to historic properties 2021 (millions),
 (at 660 sites)</t>
  </si>
  <si>
    <t>Number of visits to historic properties, 2021 (millions), (at 660 sites)</t>
  </si>
  <si>
    <t>Midlands and East of England</t>
  </si>
  <si>
    <t>In 2022, 2020/21 and 2021/22 were updated with more precise figures</t>
  </si>
  <si>
    <t>7 The figure of 1.78m is taken from the CCT Annual Report and Accounts, 31 March 2018)</t>
  </si>
  <si>
    <t>8 Visitor figures are not available for 2020/21 due to the COVID-19 pandemic (CCT Annual Review 2020/21)</t>
  </si>
  <si>
    <t>9 The figure for 2021 is extrapolated from the 476,414 visits recorded between Oct '21 and Mar '22; no data is available for the period Apr '21 to Sep '21 due to COVID-19 (CCT Annual Report and Accounts, 31 March 2022)</t>
  </si>
  <si>
    <r>
      <t>2020/21</t>
    </r>
    <r>
      <rPr>
        <vertAlign val="superscript"/>
        <sz val="11"/>
        <color theme="1"/>
        <rFont val="Calibri"/>
        <family val="2"/>
        <scheme val="minor"/>
      </rPr>
      <t>[8]</t>
    </r>
  </si>
  <si>
    <r>
      <t>2021/22</t>
    </r>
    <r>
      <rPr>
        <vertAlign val="superscript"/>
        <sz val="11"/>
        <color theme="1"/>
        <rFont val="Calibri"/>
        <family val="2"/>
        <scheme val="minor"/>
      </rPr>
      <t>[9]</t>
    </r>
  </si>
  <si>
    <t>Change in number of visits from 
2009/10 to 2021/22</t>
  </si>
  <si>
    <t>Change in number of visits from 
2019/20 to 2021/22</t>
  </si>
  <si>
    <t>Number of school visits 2021 (342 sites) [2]</t>
  </si>
  <si>
    <t>https://www.gov.uk/government/statistics/participation-survey-july-to-september-2022-publication</t>
  </si>
  <si>
    <t>Total adult engagement</t>
  </si>
  <si>
    <t>Question</t>
  </si>
  <si>
    <t>Visited a heritage site in person at least once in the last 12 months</t>
  </si>
  <si>
    <t>Types of heritage visited</t>
  </si>
  <si>
    <t>Response</t>
  </si>
  <si>
    <t>a city or town with celebrated historic nature</t>
  </si>
  <si>
    <t>a historic building open to the public (non-religious)</t>
  </si>
  <si>
    <t>a historic place of worship attended as a visitor (not to worship)</t>
  </si>
  <si>
    <t>a park or garden open to the public with historic or artistic features</t>
  </si>
  <si>
    <t>a place connected with industrial history (such as an old factory, mine or railway)</t>
  </si>
  <si>
    <t>an ancient monument or archaeological site (such as a castle, fort, burial site)</t>
  </si>
  <si>
    <t>a site connected with sports heritage NOT visited for the purposes of watching sport (such as Wimbledon or Wembley stadium)</t>
  </si>
  <si>
    <t>a site connected with maritime or underwater heritage (such as shipwrecks)</t>
  </si>
  <si>
    <t>a historic landscape or habitat (such as coastline, countryside)</t>
  </si>
  <si>
    <t>Some other heritage site or historic place</t>
  </si>
  <si>
    <t>None of these</t>
  </si>
  <si>
    <t>Barriers to visiting heritage</t>
  </si>
  <si>
    <t>They are too expensive</t>
  </si>
  <si>
    <t>I'm not interested</t>
  </si>
  <si>
    <t>I don't have time</t>
  </si>
  <si>
    <t>I have a health problem or disability</t>
  </si>
  <si>
    <t>They are difficult to get to</t>
  </si>
  <si>
    <t>I don't know what is available</t>
  </si>
  <si>
    <t>I would feel out of place</t>
  </si>
  <si>
    <t>I don't have anyone to go with</t>
  </si>
  <si>
    <t>The opening hours are inconvenient</t>
  </si>
  <si>
    <t>Due to COVID-19 restrictions or concerns</t>
  </si>
  <si>
    <t xml:space="preserve">Some other reason </t>
  </si>
  <si>
    <t>No reason in particular</t>
  </si>
  <si>
    <t>Engagement by IMD</t>
  </si>
  <si>
    <t>IMD</t>
  </si>
  <si>
    <t>1- Most deprived</t>
  </si>
  <si>
    <t>10- Least deprived</t>
  </si>
  <si>
    <t>Engagement by region</t>
  </si>
  <si>
    <t>Yorkshire and The Humber</t>
  </si>
  <si>
    <t>Engagement by age</t>
  </si>
  <si>
    <t>Age</t>
  </si>
  <si>
    <t>16 to 19</t>
  </si>
  <si>
    <t>20 to 24</t>
  </si>
  <si>
    <t>25 to 29</t>
  </si>
  <si>
    <t>30 to 34</t>
  </si>
  <si>
    <t>35 to 39</t>
  </si>
  <si>
    <t>40 to 44</t>
  </si>
  <si>
    <t>45 to 49</t>
  </si>
  <si>
    <t>50 to 54</t>
  </si>
  <si>
    <t>55 to 59</t>
  </si>
  <si>
    <t>60 to 64</t>
  </si>
  <si>
    <t>65 to 69</t>
  </si>
  <si>
    <t>70 to 74</t>
  </si>
  <si>
    <t>75 to 79</t>
  </si>
  <si>
    <t>80 to 84</t>
  </si>
  <si>
    <t>85 or over</t>
  </si>
  <si>
    <t>Engagement by ethnicity</t>
  </si>
  <si>
    <t>Ethnicity</t>
  </si>
  <si>
    <t>Ethnicity - Asian/Asian British</t>
  </si>
  <si>
    <t>Ethnicity - Black/African/Caribbean/Black British</t>
  </si>
  <si>
    <t>Ethnicity - Mixed/Multiple ethnic groups</t>
  </si>
  <si>
    <t>Ethnicity - White</t>
  </si>
  <si>
    <t>Ethnicity - Other ethnic group</t>
  </si>
  <si>
    <t>Asian/Asian British</t>
  </si>
  <si>
    <t>Black/African/Caribbean/Black British</t>
  </si>
  <si>
    <t>Mixed/Multiple ethnic groups</t>
  </si>
  <si>
    <t>Other ethnic group</t>
  </si>
  <si>
    <t>White</t>
  </si>
  <si>
    <t>Engagement by long-standing illness or disability</t>
  </si>
  <si>
    <t>Long-standing illness or disability</t>
  </si>
  <si>
    <t>No</t>
  </si>
  <si>
    <t>Yes</t>
  </si>
  <si>
    <t>Activities done online</t>
  </si>
  <si>
    <t>Activity</t>
  </si>
  <si>
    <t>Taken a virtual tour of a museum or gallery in England</t>
  </si>
  <si>
    <t>Taken a virtual walking tour of a historic town or city, heritage site, castle or monument in England (Not including drone flights)</t>
  </si>
  <si>
    <t>Researched your local history online</t>
  </si>
  <si>
    <t>Researched items from a museum or gallery collection in England online</t>
  </si>
  <si>
    <t>Viewed documents from an archive in England online</t>
  </si>
  <si>
    <t>Engaged with text, image, audio, video, or animation, games, or podcast content from heritage sites in England</t>
  </si>
  <si>
    <t>Engaged with text, image, audio, video, or animation, games, or podcast content from museums in England</t>
  </si>
  <si>
    <t>Barriers to engaging with heritage services online</t>
  </si>
  <si>
    <t>I don't have access to the internet</t>
  </si>
  <si>
    <t>I don't have access to an online device such as a smartphone, laptop or tablet</t>
  </si>
  <si>
    <t>I don't know how to access these types of events online</t>
  </si>
  <si>
    <t>Barrier</t>
  </si>
  <si>
    <t>Digital engagement with heritage</t>
  </si>
  <si>
    <t>In-person engagement with heritage</t>
  </si>
  <si>
    <t>Adults engagement with heritage sites in the last 12 months (digital)</t>
  </si>
  <si>
    <t>Adults engagement with heritage sites in the last 12 months by demographics (digital)</t>
  </si>
  <si>
    <t>Adults engagement with heritage sites in the last 12 months (physical)</t>
  </si>
  <si>
    <t>Source: The Participation Survey, table 3a</t>
  </si>
  <si>
    <t>Source: The Participation Survey, table 3b</t>
  </si>
  <si>
    <t>Source: The Participation Survey, table 3c</t>
  </si>
  <si>
    <t>Source: The Participation Survey, table 3d</t>
  </si>
  <si>
    <t>Adults engagement with heritage sites in the last 12 months by demographics (physical)</t>
  </si>
  <si>
    <t>Digital engagement by region</t>
  </si>
  <si>
    <t>Digital engagement by age</t>
  </si>
  <si>
    <t>Digital engagement by ethnicity</t>
  </si>
  <si>
    <t xml:space="preserve">The most recent publication of The Participation Survey is avalable below: </t>
  </si>
  <si>
    <t xml:space="preserve">The Participation survey is a continuous push to web survey of adults aged 16 and over in England. There are paper surveys available for those not digitally engaged. Fieldwork started in October 2021 and will be a main evidence source for DCMS and the heritage sector by providing statistically representative national estimates of adult engagement with heritage - both physically and digitally. </t>
  </si>
  <si>
    <t>1. Tables</t>
  </si>
  <si>
    <t>2. The Participation Survey</t>
  </si>
  <si>
    <t>3. The Participation Survey - digi</t>
  </si>
  <si>
    <t>4. Taking Part Survey</t>
  </si>
  <si>
    <t>5. Visits</t>
  </si>
  <si>
    <t>6. Membership</t>
  </si>
  <si>
    <t>7. Heritage Open Days</t>
  </si>
  <si>
    <t>8. Museums and Galleries</t>
  </si>
  <si>
    <t>9. Educational Visits</t>
  </si>
  <si>
    <t>10. Social Media</t>
  </si>
  <si>
    <t>1. The Participation Survey</t>
  </si>
  <si>
    <t>Engagement by IMD decile</t>
  </si>
  <si>
    <t>2. The Participation Survey - digi</t>
  </si>
  <si>
    <t>Total digital engagement</t>
  </si>
  <si>
    <t>3. Taking Part Survey</t>
  </si>
  <si>
    <t>TPS - Participation by IMD Decile</t>
  </si>
  <si>
    <t>TPS - Youth Participation in Heritage</t>
  </si>
  <si>
    <t>TPS - Adult Participation in Heritage - Adults Living With Limiting Illness or Disability</t>
  </si>
  <si>
    <t>TPS - Adult Participation in Heritage - Black and Minority Ethnic Groups</t>
  </si>
  <si>
    <t>TPS - Adult Participation in Heritage - Lower SocioEconomic Groups</t>
  </si>
  <si>
    <t>TPS - Adult Participation in Heritage</t>
  </si>
  <si>
    <t>4. Visits</t>
  </si>
  <si>
    <t>Visits to historic properties - by Type</t>
  </si>
  <si>
    <t>Visits to historic properties - by Region</t>
  </si>
  <si>
    <t>Number of visits to staffed English Heritage sites</t>
  </si>
  <si>
    <t>Number of visits to National Trust properties</t>
  </si>
  <si>
    <t>Historic Houses membership</t>
  </si>
  <si>
    <t>Number of Historic Houses properties that are open to the public</t>
  </si>
  <si>
    <t>Number of visits to Historic Houses properties</t>
  </si>
  <si>
    <t>Churches Conservation Trust visits</t>
  </si>
  <si>
    <t>5. Membership</t>
  </si>
  <si>
    <t>English Heritage membership</t>
  </si>
  <si>
    <t>Historic Houses - Visiting members</t>
  </si>
  <si>
    <t>Institute of Historic Building Conservation membership</t>
  </si>
  <si>
    <t>National Trust membership</t>
  </si>
  <si>
    <t>6. Heritage Open Days</t>
  </si>
  <si>
    <t>Heritage Open Days events</t>
  </si>
  <si>
    <t>7. Museums and Galleries</t>
  </si>
  <si>
    <t>ACE - Acceditation by region</t>
  </si>
  <si>
    <t>ACE - Designated collections by region</t>
  </si>
  <si>
    <t>ACE - Designation by region</t>
  </si>
  <si>
    <t>ACE - Renaissance</t>
  </si>
  <si>
    <t>8. Educational Visits</t>
  </si>
  <si>
    <t>Educational visits by attraction type</t>
  </si>
  <si>
    <t>Educational visits by region</t>
  </si>
  <si>
    <t>Educational visits to English Heritage sites</t>
  </si>
  <si>
    <t>Educational visits - English Heritage Discovery Visits</t>
  </si>
  <si>
    <t>Educational visits to National Trust sites</t>
  </si>
  <si>
    <t>Educational visits to Historic Houses properties</t>
  </si>
  <si>
    <t>Historic Houses school programmes</t>
  </si>
  <si>
    <t>9. Social Media</t>
  </si>
  <si>
    <t>% change 
2007 to 2021</t>
  </si>
  <si>
    <t>% change 
2020 to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</si>
</sst>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00_);_(* \(#,##0.00\);_(* &quot;-&quot;??_);_(@_)"/>
    <numFmt numFmtId="165" formatCode="_-* #,##0.0_-;\-* #,##0.0_-;_-* &quot;-&quot;??_-;_-@_-"/>
    <numFmt numFmtId="166" formatCode="_-* #,##0_-;\-* #,##0_-;_-* &quot;-&quot;??_-;_-@_-"/>
    <numFmt numFmtId="167" formatCode="0.0"/>
    <numFmt numFmtId="168" formatCode="_(* #,##0_);_(* \(#,##0\);_(* &quot;-&quot;??_);_(@_)"/>
    <numFmt numFmtId="169" formatCode="_(* #,##0.0_);_(* \(#,##0.0\);_(* &quot;-&quot;??_);_(@_)"/>
    <numFmt numFmtId="170" formatCode="0.0%"/>
    <numFmt numFmtId="171" formatCode="[$-F800]dddd\,\ mmmm\ dd\,\ yyyy"/>
  </numFmts>
  <fonts count="3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1"/>
      <name val="Calibri"/>
      <family val="2"/>
    </font>
    <font>
      <sz val="18"/>
      <color theme="1"/>
      <name val="Calibri"/>
      <family val="2"/>
      <scheme val="minor"/>
    </font>
    <font>
      <sz val="24"/>
      <name val="Source Sans Pro"/>
      <family val="2"/>
    </font>
    <font>
      <sz val="22"/>
      <name val="Calibri"/>
      <family val="2"/>
    </font>
    <font>
      <sz val="18"/>
      <color theme="1"/>
      <name val="Calibri"/>
      <family val="2"/>
    </font>
    <font>
      <sz val="48"/>
      <name val="Calibri"/>
      <family val="2"/>
    </font>
    <font>
      <sz val="14"/>
      <color theme="1"/>
      <name val="Calibri"/>
      <family val="2"/>
      <scheme val="minor"/>
    </font>
    <font>
      <u/>
      <sz val="10"/>
      <color indexed="12"/>
      <name val="Arial"/>
      <family val="2"/>
    </font>
    <font>
      <u/>
      <sz val="10"/>
      <color indexed="12"/>
      <name val="Calibri"/>
      <family val="2"/>
    </font>
    <font>
      <u/>
      <sz val="11"/>
      <color indexed="12"/>
      <name val="Calibri Light"/>
      <family val="2"/>
    </font>
    <font>
      <sz val="14"/>
      <color theme="2" tint="-0.749961851863155"/>
      <name val="Arial"/>
      <family val="2"/>
    </font>
    <font>
      <sz val="14"/>
      <color theme="2" tint="-0.749961851863155"/>
      <name val="Calibri"/>
      <family val="2"/>
      <scheme val="minor"/>
    </font>
    <font>
      <b/>
      <sz val="11"/>
      <name val="Calibri"/>
      <family val="2"/>
      <scheme val="minor"/>
    </font>
    <font>
      <u/>
      <sz val="11"/>
      <color indexed="12"/>
      <name val="Calibri"/>
      <family val="2"/>
    </font>
    <font>
      <sz val="24"/>
      <name val="Calibri"/>
      <family val="2"/>
    </font>
    <font>
      <sz val="21"/>
      <color theme="2" tint="-0.749961851863155"/>
      <name val="Arial"/>
      <family val="2"/>
    </font>
    <font>
      <sz val="21"/>
      <color theme="2" tint="-0.749961851863155"/>
      <name val="Calibri"/>
      <family val="2"/>
    </font>
    <font>
      <sz val="14"/>
      <color theme="2" tint="-0.749961851863155"/>
      <name val="Calibri"/>
      <family val="2"/>
    </font>
    <font>
      <vertAlign val="superscript"/>
      <sz val="11"/>
      <color theme="1"/>
      <name val="Calibri"/>
      <family val="2"/>
      <scheme val="minor"/>
    </font>
    <font>
      <sz val="9"/>
      <color theme="1"/>
      <name val="Calibri"/>
      <family val="2"/>
      <scheme val="minor"/>
    </font>
    <font>
      <b/>
      <sz val="11"/>
      <color theme="1"/>
      <name val="Calibri"/>
      <family val="2"/>
    </font>
    <font>
      <b/>
      <i/>
      <sz val="11"/>
      <color theme="1"/>
      <name val="Calibri"/>
      <family val="2"/>
      <scheme val="minor"/>
    </font>
    <font>
      <sz val="11"/>
      <color rgb="FF555555"/>
      <name val="Calibri"/>
      <family val="2"/>
      <scheme val="minor"/>
    </font>
    <font>
      <i/>
      <sz val="11"/>
      <color theme="1"/>
      <name val="Calibri"/>
      <family val="2"/>
      <scheme val="minor"/>
    </font>
    <font>
      <vertAlign val="superscript"/>
      <sz val="14"/>
      <color theme="2" tint="-0.749961851863155"/>
      <name val="Calibri"/>
      <family val="2"/>
    </font>
    <font>
      <sz val="11"/>
      <color theme="0"/>
      <name val="Calibri"/>
      <family val="2"/>
      <scheme val="minor"/>
    </font>
    <font>
      <b/>
      <sz val="12"/>
      <color theme="0"/>
      <name val="Calibri"/>
      <family val="2"/>
      <scheme val="minor"/>
    </font>
    <font>
      <sz val="12"/>
      <color theme="1"/>
      <name val="Calibri"/>
      <family val="2"/>
      <scheme val="minor"/>
    </font>
    <font>
      <vertAlign val="superscript"/>
      <sz val="11"/>
      <color theme="0"/>
      <name val="Calibri"/>
      <family val="2"/>
      <scheme val="minor"/>
    </font>
    <font>
      <u/>
      <sz val="11"/>
      <color theme="10"/>
      <name val="Calibri"/>
      <family val="2"/>
      <scheme val="minor"/>
    </font>
    <font>
      <b/>
      <sz val="15"/>
      <color theme="3"/>
      <name val="Calibri"/>
      <family val="2"/>
      <scheme val="minor"/>
    </font>
    <font>
      <sz val="8"/>
      <name val="Calibri"/>
      <family val="2"/>
      <scheme val="minor"/>
    </font>
    <font>
      <sz val="10"/>
      <color rgb="FF000000"/>
      <name val="Arial"/>
      <family val="2"/>
    </font>
    <font>
      <b/>
      <sz val="15"/>
      <color rgb="FF000000"/>
      <name val="Arial"/>
      <family val="2"/>
    </font>
  </fonts>
  <fills count="9">
    <fill>
      <patternFill patternType="none"/>
    </fill>
    <fill>
      <patternFill patternType="gray125"/>
    </fill>
    <fill>
      <patternFill patternType="solid">
        <fgColor rgb="FFFDF5E5"/>
        <bgColor indexed="64"/>
      </patternFill>
    </fill>
    <fill>
      <patternFill patternType="solid">
        <fgColor theme="3" tint="-0.249977111117893"/>
        <bgColor indexed="64"/>
      </patternFill>
    </fill>
    <fill>
      <patternFill patternType="solid">
        <fgColor rgb="FF555555"/>
        <bgColor theme="4"/>
      </patternFill>
    </fill>
    <fill>
      <patternFill patternType="solid">
        <fgColor theme="4" tint="0.79998168889431442"/>
        <bgColor theme="4" tint="0.79998168889431442"/>
      </patternFill>
    </fill>
    <fill>
      <patternFill patternType="solid">
        <fgColor rgb="FF4472C4"/>
        <bgColor theme="4"/>
      </patternFill>
    </fill>
    <fill>
      <patternFill patternType="solid">
        <fgColor rgb="FF555555"/>
        <bgColor indexed="64"/>
      </patternFill>
    </fill>
    <fill>
      <patternFill patternType="solid">
        <fgColor rgb="FF4472C4"/>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tint="0.39997558519241921"/>
      </left>
      <right/>
      <top style="thin">
        <color theme="4" tint="0.39997558519241921"/>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3" tint="-0.249977111117893"/>
      </left>
      <right style="thin">
        <color theme="3" tint="-0.249977111117893"/>
      </right>
      <top style="thin">
        <color theme="3" tint="-0.249977111117893"/>
      </top>
      <bottom/>
      <diagonal/>
    </border>
    <border>
      <left style="thin">
        <color theme="3" tint="-0.249977111117893"/>
      </left>
      <right/>
      <top style="thin">
        <color theme="3" tint="-0.249977111117893"/>
      </top>
      <bottom/>
      <diagonal/>
    </border>
    <border>
      <left/>
      <right/>
      <top style="thin">
        <color theme="3" tint="-0.249977111117893"/>
      </top>
      <bottom/>
      <diagonal/>
    </border>
    <border>
      <left/>
      <right style="thin">
        <color theme="3" tint="-0.249977111117893"/>
      </right>
      <top style="thin">
        <color theme="3" tint="-0.249977111117893"/>
      </top>
      <bottom/>
      <diagonal/>
    </border>
    <border>
      <left style="thin">
        <color indexed="64"/>
      </left>
      <right style="thin">
        <color theme="3" tint="-0.249977111117893"/>
      </right>
      <top style="thin">
        <color indexed="64"/>
      </top>
      <bottom style="thin">
        <color theme="4" tint="0.39997558519241921"/>
      </bottom>
      <diagonal/>
    </border>
    <border>
      <left style="thin">
        <color theme="3" tint="-0.249977111117893"/>
      </left>
      <right/>
      <top style="thin">
        <color indexed="64"/>
      </top>
      <bottom style="thin">
        <color theme="4" tint="0.39997558519241921"/>
      </bottom>
      <diagonal/>
    </border>
    <border>
      <left/>
      <right/>
      <top style="thin">
        <color indexed="64"/>
      </top>
      <bottom style="thin">
        <color theme="4" tint="0.39997558519241921"/>
      </bottom>
      <diagonal/>
    </border>
    <border>
      <left/>
      <right style="thin">
        <color theme="3" tint="-0.249977111117893"/>
      </right>
      <top style="thin">
        <color indexed="64"/>
      </top>
      <bottom style="thin">
        <color theme="4" tint="0.39997558519241921"/>
      </bottom>
      <diagonal/>
    </border>
    <border>
      <left/>
      <right style="thin">
        <color indexed="64"/>
      </right>
      <top style="thin">
        <color indexed="64"/>
      </top>
      <bottom style="thin">
        <color theme="4" tint="0.39997558519241921"/>
      </bottom>
      <diagonal/>
    </border>
    <border>
      <left style="thin">
        <color indexed="64"/>
      </left>
      <right style="thin">
        <color theme="3" tint="-0.249977111117893"/>
      </right>
      <top style="thin">
        <color theme="4" tint="0.39997558519241921"/>
      </top>
      <bottom style="thin">
        <color theme="4" tint="0.39997558519241921"/>
      </bottom>
      <diagonal/>
    </border>
    <border>
      <left style="thin">
        <color theme="3" tint="-0.249977111117893"/>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3" tint="-0.249977111117893"/>
      </right>
      <top style="thin">
        <color theme="4" tint="0.39997558519241921"/>
      </top>
      <bottom style="thin">
        <color theme="4" tint="0.39997558519241921"/>
      </bottom>
      <diagonal/>
    </border>
    <border>
      <left/>
      <right style="thin">
        <color indexed="64"/>
      </right>
      <top style="thin">
        <color theme="4" tint="0.39997558519241921"/>
      </top>
      <bottom style="thin">
        <color theme="4" tint="0.39997558519241921"/>
      </bottom>
      <diagonal/>
    </border>
    <border>
      <left style="thin">
        <color indexed="64"/>
      </left>
      <right style="thin">
        <color theme="3" tint="-0.249977111117893"/>
      </right>
      <top style="thin">
        <color theme="4" tint="0.39997558519241921"/>
      </top>
      <bottom style="thin">
        <color indexed="64"/>
      </bottom>
      <diagonal/>
    </border>
    <border>
      <left style="thin">
        <color theme="3" tint="-0.249977111117893"/>
      </left>
      <right/>
      <top style="thin">
        <color theme="4" tint="0.39997558519241921"/>
      </top>
      <bottom style="thin">
        <color indexed="64"/>
      </bottom>
      <diagonal/>
    </border>
    <border>
      <left/>
      <right/>
      <top style="thin">
        <color theme="4" tint="0.39997558519241921"/>
      </top>
      <bottom style="thin">
        <color indexed="64"/>
      </bottom>
      <diagonal/>
    </border>
    <border>
      <left/>
      <right style="thin">
        <color theme="3" tint="-0.249977111117893"/>
      </right>
      <top style="thin">
        <color theme="4" tint="0.39997558519241921"/>
      </top>
      <bottom style="thin">
        <color indexed="64"/>
      </bottom>
      <diagonal/>
    </border>
    <border>
      <left/>
      <right style="thin">
        <color indexed="64"/>
      </right>
      <top style="thin">
        <color theme="4" tint="0.39997558519241921"/>
      </top>
      <bottom style="thin">
        <color indexed="64"/>
      </bottom>
      <diagonal/>
    </border>
    <border>
      <left style="thin">
        <color rgb="FF8EA9DB"/>
      </left>
      <right/>
      <top style="thin">
        <color rgb="FF8EA9DB"/>
      </top>
      <bottom/>
      <diagonal/>
    </border>
    <border>
      <left style="thin">
        <color rgb="FF8EA9DB"/>
      </left>
      <right/>
      <top/>
      <bottom/>
      <diagonal/>
    </border>
    <border>
      <left style="thin">
        <color rgb="FF8EA9DB"/>
      </left>
      <right/>
      <top/>
      <bottom style="thin">
        <color theme="3" tint="-0.249977111117893"/>
      </bottom>
      <diagonal/>
    </border>
    <border>
      <left style="thin">
        <color rgb="FF8EA9DB"/>
      </left>
      <right/>
      <top/>
      <bottom style="thin">
        <color rgb="FF8EA9DB"/>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0" fontId="6" fillId="0" borderId="0" applyFill="0" applyBorder="0" applyAlignment="0" applyProtection="0"/>
    <xf numFmtId="0" fontId="11" fillId="0" borderId="0" applyNumberFormat="0" applyFill="0" applyBorder="0" applyAlignment="0" applyProtection="0">
      <alignment vertical="top"/>
      <protection locked="0"/>
    </xf>
    <xf numFmtId="0" fontId="14" fillId="0" borderId="0" applyFill="0" applyBorder="0" applyAlignment="0" applyProtection="0"/>
    <xf numFmtId="0" fontId="19" fillId="0" borderId="0" applyFill="0" applyBorder="0" applyAlignment="0" applyProtection="0"/>
    <xf numFmtId="0" fontId="23" fillId="0" borderId="0" applyFill="0" applyBorder="0" applyProtection="0">
      <alignment vertical="top"/>
    </xf>
    <xf numFmtId="0" fontId="33" fillId="0" borderId="0" applyNumberFormat="0" applyFill="0" applyBorder="0" applyAlignment="0" applyProtection="0"/>
    <xf numFmtId="0" fontId="34" fillId="0" borderId="44" applyNumberFormat="0" applyFill="0" applyAlignment="0" applyProtection="0"/>
    <xf numFmtId="9" fontId="36" fillId="0" borderId="0" applyFont="0" applyFill="0" applyBorder="0" applyAlignment="0" applyProtection="0"/>
  </cellStyleXfs>
  <cellXfs count="235">
    <xf numFmtId="0" fontId="0" fillId="0" borderId="0" xfId="0"/>
    <xf numFmtId="0" fontId="4" fillId="0" borderId="0" xfId="0" applyFont="1"/>
    <xf numFmtId="0" fontId="0" fillId="0" borderId="1" xfId="0" applyBorder="1"/>
    <xf numFmtId="0" fontId="0" fillId="0" borderId="2" xfId="0" applyBorder="1"/>
    <xf numFmtId="0" fontId="0" fillId="0" borderId="3" xfId="0" applyBorder="1"/>
    <xf numFmtId="0" fontId="5" fillId="0" borderId="0" xfId="0" applyFont="1"/>
    <xf numFmtId="0" fontId="5" fillId="0" borderId="4" xfId="0" applyFont="1" applyBorder="1"/>
    <xf numFmtId="0" fontId="8" fillId="0" borderId="5" xfId="0" applyFont="1" applyBorder="1" applyAlignment="1">
      <alignment vertical="top"/>
    </xf>
    <xf numFmtId="0" fontId="8" fillId="0" borderId="0" xfId="0" applyFont="1" applyAlignment="1">
      <alignment vertical="top"/>
    </xf>
    <xf numFmtId="0" fontId="0" fillId="0" borderId="4" xfId="0" applyBorder="1"/>
    <xf numFmtId="0" fontId="10" fillId="0" borderId="5" xfId="0" applyFont="1" applyBorder="1" applyAlignment="1">
      <alignment wrapText="1"/>
    </xf>
    <xf numFmtId="0" fontId="0" fillId="0" borderId="5" xfId="0" applyBorder="1"/>
    <xf numFmtId="0" fontId="3" fillId="0" borderId="0" xfId="0" applyFont="1"/>
    <xf numFmtId="0" fontId="0" fillId="0" borderId="6" xfId="0" applyBorder="1"/>
    <xf numFmtId="0" fontId="0" fillId="0" borderId="7" xfId="0" applyBorder="1"/>
    <xf numFmtId="0" fontId="0" fillId="0" borderId="8" xfId="0" applyBorder="1"/>
    <xf numFmtId="0" fontId="13" fillId="0" borderId="0" xfId="4" applyFont="1" applyAlignment="1" applyProtection="1"/>
    <xf numFmtId="0" fontId="0" fillId="0" borderId="5" xfId="0" applyBorder="1" applyAlignment="1">
      <alignment wrapText="1"/>
    </xf>
    <xf numFmtId="0" fontId="0" fillId="0" borderId="0" xfId="0" applyAlignment="1">
      <alignment wrapText="1"/>
    </xf>
    <xf numFmtId="0" fontId="17" fillId="0" borderId="0" xfId="4" applyFont="1" applyAlignment="1" applyProtection="1"/>
    <xf numFmtId="0" fontId="1" fillId="0" borderId="0" xfId="0" applyFont="1" applyAlignment="1">
      <alignment wrapText="1"/>
    </xf>
    <xf numFmtId="0" fontId="1" fillId="0" borderId="0" xfId="0" applyFont="1"/>
    <xf numFmtId="0" fontId="18" fillId="0" borderId="0" xfId="3" applyFont="1"/>
    <xf numFmtId="0" fontId="20" fillId="0" borderId="0" xfId="6" applyFont="1"/>
    <xf numFmtId="0" fontId="19" fillId="0" borderId="0" xfId="6"/>
    <xf numFmtId="0" fontId="1" fillId="0" borderId="0" xfId="0" applyFont="1" applyAlignment="1">
      <alignment horizontal="left" wrapText="1"/>
    </xf>
    <xf numFmtId="0" fontId="21" fillId="0" borderId="0" xfId="5" applyFont="1"/>
    <xf numFmtId="0" fontId="14" fillId="0" borderId="0" xfId="5"/>
    <xf numFmtId="165" fontId="1" fillId="2" borderId="0" xfId="1" applyNumberFormat="1" applyFill="1" applyAlignment="1">
      <alignment wrapText="1"/>
    </xf>
    <xf numFmtId="9" fontId="1" fillId="2" borderId="0" xfId="2" applyFill="1" applyAlignment="1">
      <alignment wrapText="1"/>
    </xf>
    <xf numFmtId="0" fontId="1" fillId="2" borderId="0" xfId="0" applyFont="1" applyFill="1" applyAlignment="1">
      <alignment wrapText="1"/>
    </xf>
    <xf numFmtId="0" fontId="3" fillId="0" borderId="0" xfId="0" applyFont="1" applyAlignment="1">
      <alignment wrapText="1"/>
    </xf>
    <xf numFmtId="165" fontId="3" fillId="2" borderId="0" xfId="1" applyNumberFormat="1" applyFont="1" applyFill="1" applyAlignment="1">
      <alignment wrapText="1"/>
    </xf>
    <xf numFmtId="9" fontId="3" fillId="2" borderId="0" xfId="2" applyFont="1" applyFill="1" applyAlignment="1">
      <alignment wrapText="1"/>
    </xf>
    <xf numFmtId="0" fontId="3" fillId="2" borderId="0" xfId="0" applyFont="1" applyFill="1" applyAlignment="1">
      <alignment wrapText="1"/>
    </xf>
    <xf numFmtId="0" fontId="23" fillId="0" borderId="0" xfId="7">
      <alignment vertical="top"/>
    </xf>
    <xf numFmtId="0" fontId="4" fillId="0" borderId="0" xfId="0" applyFont="1" applyAlignment="1">
      <alignment wrapText="1"/>
    </xf>
    <xf numFmtId="166" fontId="1" fillId="0" borderId="0" xfId="1" applyNumberFormat="1" applyAlignment="1">
      <alignment wrapText="1"/>
    </xf>
    <xf numFmtId="9" fontId="1" fillId="2" borderId="0" xfId="0" applyNumberFormat="1" applyFont="1" applyFill="1" applyAlignment="1">
      <alignment wrapText="1"/>
    </xf>
    <xf numFmtId="9" fontId="4" fillId="2" borderId="0" xfId="0" applyNumberFormat="1" applyFont="1" applyFill="1" applyAlignment="1">
      <alignment wrapText="1"/>
    </xf>
    <xf numFmtId="166" fontId="3" fillId="0" borderId="0" xfId="1" applyNumberFormat="1" applyFont="1" applyAlignment="1">
      <alignment wrapText="1"/>
    </xf>
    <xf numFmtId="9" fontId="3" fillId="2" borderId="0" xfId="0" applyNumberFormat="1" applyFont="1" applyFill="1" applyAlignment="1">
      <alignment wrapText="1"/>
    </xf>
    <xf numFmtId="9" fontId="24" fillId="2" borderId="0" xfId="0" applyNumberFormat="1" applyFont="1" applyFill="1" applyAlignment="1">
      <alignment wrapText="1"/>
    </xf>
    <xf numFmtId="0" fontId="1" fillId="3" borderId="0" xfId="0" applyFont="1" applyFill="1"/>
    <xf numFmtId="0" fontId="1" fillId="3" borderId="0" xfId="0" applyFont="1" applyFill="1" applyAlignment="1">
      <alignment wrapText="1"/>
    </xf>
    <xf numFmtId="0" fontId="0" fillId="3" borderId="0" xfId="0" applyFill="1"/>
    <xf numFmtId="9" fontId="1" fillId="0" borderId="0" xfId="2" applyAlignment="1">
      <alignment wrapText="1"/>
    </xf>
    <xf numFmtId="166" fontId="1" fillId="2" borderId="0" xfId="1" applyNumberFormat="1" applyFill="1" applyAlignment="1">
      <alignment wrapText="1"/>
    </xf>
    <xf numFmtId="0" fontId="21" fillId="0" borderId="0" xfId="5" applyFont="1" applyAlignment="1">
      <alignment wrapText="1"/>
    </xf>
    <xf numFmtId="0" fontId="6" fillId="0" borderId="0" xfId="3"/>
    <xf numFmtId="166" fontId="3" fillId="0" borderId="0" xfId="1" applyNumberFormat="1" applyFont="1"/>
    <xf numFmtId="9" fontId="3" fillId="2" borderId="0" xfId="2" applyFont="1" applyFill="1"/>
    <xf numFmtId="0" fontId="3" fillId="2" borderId="0" xfId="0" applyFont="1" applyFill="1"/>
    <xf numFmtId="166" fontId="1" fillId="0" borderId="0" xfId="1" applyNumberFormat="1"/>
    <xf numFmtId="9" fontId="1" fillId="2" borderId="0" xfId="2" applyFill="1"/>
    <xf numFmtId="0" fontId="1" fillId="2" borderId="0" xfId="0" applyFont="1" applyFill="1"/>
    <xf numFmtId="0" fontId="25" fillId="0" borderId="0" xfId="0" applyFont="1"/>
    <xf numFmtId="166" fontId="25" fillId="0" borderId="0" xfId="1" applyNumberFormat="1" applyFont="1"/>
    <xf numFmtId="9" fontId="25" fillId="2" borderId="0" xfId="2" applyFont="1" applyFill="1"/>
    <xf numFmtId="0" fontId="25" fillId="2" borderId="0" xfId="0" applyFont="1" applyFill="1"/>
    <xf numFmtId="166" fontId="1" fillId="2" borderId="0" xfId="1" applyNumberFormat="1" applyFill="1"/>
    <xf numFmtId="10" fontId="3" fillId="2" borderId="0" xfId="2" applyNumberFormat="1" applyFont="1" applyFill="1"/>
    <xf numFmtId="0" fontId="2" fillId="4" borderId="9" xfId="0" applyFont="1" applyFill="1" applyBorder="1"/>
    <xf numFmtId="0" fontId="2" fillId="4" borderId="0" xfId="0" applyFont="1" applyFill="1"/>
    <xf numFmtId="0" fontId="1" fillId="0" borderId="13" xfId="0" applyFont="1" applyBorder="1"/>
    <xf numFmtId="0" fontId="1" fillId="0" borderId="14" xfId="0" applyFont="1" applyBorder="1"/>
    <xf numFmtId="0" fontId="0" fillId="0" borderId="13" xfId="0" applyBorder="1"/>
    <xf numFmtId="0" fontId="0" fillId="0" borderId="14" xfId="0" applyBorder="1"/>
    <xf numFmtId="166" fontId="3" fillId="0" borderId="13" xfId="1" applyNumberFormat="1" applyFont="1" applyBorder="1"/>
    <xf numFmtId="166" fontId="3" fillId="2" borderId="14" xfId="1" applyNumberFormat="1" applyFont="1" applyFill="1" applyBorder="1"/>
    <xf numFmtId="166" fontId="3" fillId="2" borderId="0" xfId="1" applyNumberFormat="1" applyFont="1" applyFill="1"/>
    <xf numFmtId="166" fontId="1" fillId="0" borderId="13" xfId="1" applyNumberFormat="1" applyBorder="1"/>
    <xf numFmtId="166" fontId="1" fillId="2" borderId="14" xfId="1" applyNumberFormat="1" applyFill="1" applyBorder="1"/>
    <xf numFmtId="166" fontId="0" fillId="0" borderId="13" xfId="1" applyNumberFormat="1" applyFont="1" applyBorder="1"/>
    <xf numFmtId="166" fontId="0" fillId="0" borderId="0" xfId="1" applyNumberFormat="1" applyFont="1"/>
    <xf numFmtId="166" fontId="0" fillId="2" borderId="14" xfId="1" applyNumberFormat="1" applyFont="1" applyFill="1" applyBorder="1"/>
    <xf numFmtId="166" fontId="1" fillId="0" borderId="15" xfId="1" applyNumberFormat="1" applyBorder="1"/>
    <xf numFmtId="166" fontId="1" fillId="0" borderId="16" xfId="1" applyNumberFormat="1" applyBorder="1"/>
    <xf numFmtId="166" fontId="1" fillId="2" borderId="17" xfId="1" applyNumberFormat="1" applyFill="1" applyBorder="1"/>
    <xf numFmtId="166" fontId="0" fillId="0" borderId="15" xfId="1" applyNumberFormat="1" applyFont="1" applyBorder="1"/>
    <xf numFmtId="166" fontId="0" fillId="0" borderId="16" xfId="1" applyNumberFormat="1" applyFont="1" applyBorder="1"/>
    <xf numFmtId="166" fontId="0" fillId="2" borderId="17" xfId="1" applyNumberFormat="1" applyFont="1" applyFill="1" applyBorder="1"/>
    <xf numFmtId="0" fontId="1" fillId="0" borderId="0" xfId="0" applyFont="1" applyAlignment="1">
      <alignment horizontal="center" wrapText="1"/>
    </xf>
    <xf numFmtId="0" fontId="1" fillId="0" borderId="10" xfId="0" applyFont="1" applyBorder="1" applyAlignment="1">
      <alignment wrapText="1"/>
    </xf>
    <xf numFmtId="0" fontId="1" fillId="0" borderId="11" xfId="0" applyFont="1" applyBorder="1" applyAlignment="1">
      <alignment wrapText="1"/>
    </xf>
    <xf numFmtId="0" fontId="1" fillId="0" borderId="12" xfId="0" applyFont="1" applyBorder="1" applyAlignment="1">
      <alignment wrapText="1"/>
    </xf>
    <xf numFmtId="166" fontId="3" fillId="2" borderId="13" xfId="1" applyNumberFormat="1" applyFont="1" applyFill="1" applyBorder="1"/>
    <xf numFmtId="0" fontId="3" fillId="2" borderId="14" xfId="0" applyFont="1" applyFill="1" applyBorder="1"/>
    <xf numFmtId="166" fontId="1" fillId="2" borderId="13" xfId="1" applyNumberFormat="1" applyFill="1" applyBorder="1"/>
    <xf numFmtId="0" fontId="1" fillId="2" borderId="14" xfId="0" applyFont="1" applyFill="1" applyBorder="1"/>
    <xf numFmtId="9" fontId="1" fillId="0" borderId="0" xfId="2"/>
    <xf numFmtId="166" fontId="0" fillId="2" borderId="13" xfId="1" applyNumberFormat="1" applyFont="1" applyFill="1" applyBorder="1"/>
    <xf numFmtId="9" fontId="0" fillId="2" borderId="0" xfId="2" applyFont="1" applyFill="1"/>
    <xf numFmtId="0" fontId="0" fillId="2" borderId="14" xfId="0" applyFill="1" applyBorder="1"/>
    <xf numFmtId="166" fontId="1" fillId="2" borderId="15" xfId="1" applyNumberFormat="1" applyFill="1" applyBorder="1"/>
    <xf numFmtId="9" fontId="1" fillId="2" borderId="16" xfId="2" applyFill="1" applyBorder="1"/>
    <xf numFmtId="0" fontId="1" fillId="2" borderId="17" xfId="0" applyFont="1" applyFill="1" applyBorder="1"/>
    <xf numFmtId="166" fontId="27" fillId="0" borderId="0" xfId="1" applyNumberFormat="1" applyFont="1" applyAlignment="1">
      <alignment horizontal="right"/>
    </xf>
    <xf numFmtId="0" fontId="27" fillId="0" borderId="0" xfId="0" applyFont="1" applyAlignment="1">
      <alignment horizontal="right"/>
    </xf>
    <xf numFmtId="166" fontId="23" fillId="0" borderId="0" xfId="7" applyNumberFormat="1">
      <alignment vertical="top"/>
    </xf>
    <xf numFmtId="9" fontId="3" fillId="0" borderId="0" xfId="2" applyFont="1"/>
    <xf numFmtId="0" fontId="2" fillId="4" borderId="18" xfId="0" applyFont="1" applyFill="1" applyBorder="1"/>
    <xf numFmtId="0" fontId="2" fillId="4" borderId="22" xfId="0" applyFont="1" applyFill="1" applyBorder="1"/>
    <xf numFmtId="0" fontId="2" fillId="4" borderId="23" xfId="0" applyFont="1" applyFill="1" applyBorder="1" applyAlignment="1">
      <alignment wrapText="1"/>
    </xf>
    <xf numFmtId="0" fontId="2" fillId="4" borderId="24" xfId="0" applyFont="1" applyFill="1" applyBorder="1"/>
    <xf numFmtId="0" fontId="2" fillId="4" borderId="25" xfId="0" applyFont="1" applyFill="1" applyBorder="1"/>
    <xf numFmtId="0" fontId="2" fillId="4" borderId="23" xfId="0" applyFont="1" applyFill="1" applyBorder="1"/>
    <xf numFmtId="0" fontId="2" fillId="4" borderId="26" xfId="0" applyFont="1" applyFill="1" applyBorder="1"/>
    <xf numFmtId="0" fontId="1" fillId="5" borderId="27" xfId="0" applyFont="1" applyFill="1" applyBorder="1"/>
    <xf numFmtId="0" fontId="1" fillId="5" borderId="28" xfId="0" applyFont="1" applyFill="1" applyBorder="1"/>
    <xf numFmtId="0" fontId="1" fillId="5" borderId="29" xfId="0" applyFont="1" applyFill="1" applyBorder="1"/>
    <xf numFmtId="0" fontId="1" fillId="5" borderId="30" xfId="0" applyFont="1" applyFill="1" applyBorder="1"/>
    <xf numFmtId="0" fontId="1" fillId="5" borderId="31" xfId="0" applyFont="1" applyFill="1" applyBorder="1"/>
    <xf numFmtId="0" fontId="1" fillId="0" borderId="27" xfId="0" applyFont="1" applyBorder="1"/>
    <xf numFmtId="0" fontId="1" fillId="0" borderId="28" xfId="0" applyFont="1" applyBorder="1"/>
    <xf numFmtId="0" fontId="1" fillId="0" borderId="29" xfId="0" applyFont="1" applyBorder="1"/>
    <xf numFmtId="0" fontId="1" fillId="0" borderId="30" xfId="0" applyFont="1" applyBorder="1"/>
    <xf numFmtId="0" fontId="1" fillId="0" borderId="31" xfId="0" applyFont="1" applyBorder="1"/>
    <xf numFmtId="0" fontId="1" fillId="5" borderId="32" xfId="0" applyFont="1" applyFill="1" applyBorder="1"/>
    <xf numFmtId="0" fontId="1" fillId="5" borderId="33" xfId="0" applyFont="1" applyFill="1" applyBorder="1"/>
    <xf numFmtId="0" fontId="1" fillId="5" borderId="34" xfId="0" applyFont="1" applyFill="1" applyBorder="1"/>
    <xf numFmtId="0" fontId="1" fillId="5" borderId="35" xfId="0" applyFont="1" applyFill="1" applyBorder="1"/>
    <xf numFmtId="0" fontId="1" fillId="5" borderId="36" xfId="0" applyFont="1" applyFill="1" applyBorder="1"/>
    <xf numFmtId="167" fontId="0" fillId="0" borderId="0" xfId="0" applyNumberFormat="1"/>
    <xf numFmtId="167" fontId="1" fillId="0" borderId="0" xfId="0" applyNumberFormat="1" applyFont="1"/>
    <xf numFmtId="49" fontId="30" fillId="6" borderId="37" xfId="0" applyNumberFormat="1" applyFont="1" applyFill="1" applyBorder="1" applyAlignment="1">
      <alignment wrapText="1"/>
    </xf>
    <xf numFmtId="49" fontId="30" fillId="7" borderId="0" xfId="0" applyNumberFormat="1" applyFont="1" applyFill="1" applyAlignment="1">
      <alignment wrapText="1"/>
    </xf>
    <xf numFmtId="49" fontId="31" fillId="0" borderId="0" xfId="0" applyNumberFormat="1" applyFont="1"/>
    <xf numFmtId="0" fontId="29" fillId="8" borderId="38" xfId="0" applyFont="1" applyFill="1" applyBorder="1"/>
    <xf numFmtId="0" fontId="29" fillId="7" borderId="0" xfId="0" applyFont="1" applyFill="1" applyAlignment="1">
      <alignment wrapText="1"/>
    </xf>
    <xf numFmtId="0" fontId="29" fillId="7" borderId="13" xfId="0" applyFont="1" applyFill="1" applyBorder="1" applyAlignment="1">
      <alignment horizontal="center" wrapText="1"/>
    </xf>
    <xf numFmtId="0" fontId="29" fillId="7" borderId="14" xfId="0" applyFont="1" applyFill="1" applyBorder="1" applyAlignment="1">
      <alignment horizontal="center" wrapText="1"/>
    </xf>
    <xf numFmtId="0" fontId="29" fillId="7" borderId="0" xfId="0" applyFont="1" applyFill="1" applyAlignment="1">
      <alignment horizontal="center" wrapText="1"/>
    </xf>
    <xf numFmtId="0" fontId="29" fillId="0" borderId="0" xfId="0" applyFont="1"/>
    <xf numFmtId="0" fontId="3" fillId="0" borderId="38" xfId="0" applyFont="1" applyBorder="1"/>
    <xf numFmtId="167" fontId="3" fillId="0" borderId="13" xfId="0" applyNumberFormat="1" applyFont="1" applyBorder="1"/>
    <xf numFmtId="167" fontId="3" fillId="0" borderId="14" xfId="0" applyNumberFormat="1" applyFont="1" applyBorder="1"/>
    <xf numFmtId="167" fontId="3" fillId="0" borderId="0" xfId="0" applyNumberFormat="1" applyFont="1"/>
    <xf numFmtId="0" fontId="3" fillId="0" borderId="14" xfId="0" applyFont="1" applyBorder="1"/>
    <xf numFmtId="166" fontId="3" fillId="0" borderId="14" xfId="1" applyNumberFormat="1" applyFont="1" applyBorder="1"/>
    <xf numFmtId="0" fontId="1" fillId="0" borderId="38" xfId="0" applyFont="1" applyBorder="1"/>
    <xf numFmtId="167" fontId="1" fillId="0" borderId="13" xfId="0" applyNumberFormat="1" applyFont="1" applyBorder="1"/>
    <xf numFmtId="167" fontId="1" fillId="0" borderId="14" xfId="0" applyNumberFormat="1" applyFont="1" applyBorder="1"/>
    <xf numFmtId="166" fontId="1" fillId="0" borderId="14" xfId="1" applyNumberFormat="1" applyBorder="1"/>
    <xf numFmtId="0" fontId="1" fillId="0" borderId="39" xfId="0" applyFont="1" applyBorder="1"/>
    <xf numFmtId="0" fontId="29" fillId="0" borderId="38" xfId="0" applyFont="1" applyBorder="1"/>
    <xf numFmtId="0" fontId="29" fillId="0" borderId="0" xfId="0" applyFont="1" applyAlignment="1">
      <alignment wrapText="1"/>
    </xf>
    <xf numFmtId="0" fontId="29" fillId="0" borderId="13" xfId="0" applyFont="1" applyBorder="1" applyAlignment="1">
      <alignment horizontal="center" wrapText="1"/>
    </xf>
    <xf numFmtId="0" fontId="29" fillId="0" borderId="14" xfId="0" applyFont="1" applyBorder="1" applyAlignment="1">
      <alignment horizontal="center" wrapText="1"/>
    </xf>
    <xf numFmtId="0" fontId="29" fillId="0" borderId="0" xfId="0" applyFont="1" applyAlignment="1">
      <alignment horizontal="center" wrapText="1"/>
    </xf>
    <xf numFmtId="167" fontId="1" fillId="0" borderId="13" xfId="0" applyNumberFormat="1" applyFont="1" applyBorder="1" applyAlignment="1">
      <alignment horizontal="right"/>
    </xf>
    <xf numFmtId="167" fontId="1" fillId="0" borderId="14" xfId="0" applyNumberFormat="1" applyFont="1" applyBorder="1" applyAlignment="1">
      <alignment horizontal="right"/>
    </xf>
    <xf numFmtId="0" fontId="1" fillId="0" borderId="40" xfId="0" applyFont="1" applyBorder="1"/>
    <xf numFmtId="167" fontId="1" fillId="0" borderId="15" xfId="0" applyNumberFormat="1" applyFont="1" applyBorder="1"/>
    <xf numFmtId="167" fontId="1" fillId="0" borderId="17" xfId="0" applyNumberFormat="1" applyFont="1" applyBorder="1"/>
    <xf numFmtId="167" fontId="1" fillId="0" borderId="15" xfId="0" applyNumberFormat="1" applyFont="1" applyBorder="1" applyAlignment="1">
      <alignment horizontal="right"/>
    </xf>
    <xf numFmtId="167" fontId="1" fillId="0" borderId="17" xfId="0" applyNumberFormat="1" applyFont="1" applyBorder="1" applyAlignment="1">
      <alignment horizontal="right"/>
    </xf>
    <xf numFmtId="167" fontId="1" fillId="0" borderId="16" xfId="0" applyNumberFormat="1" applyFont="1" applyBorder="1"/>
    <xf numFmtId="0" fontId="1" fillId="0" borderId="17" xfId="0" applyFont="1" applyBorder="1"/>
    <xf numFmtId="166" fontId="1" fillId="0" borderId="17" xfId="1" applyNumberFormat="1" applyBorder="1"/>
    <xf numFmtId="0" fontId="0" fillId="0" borderId="0" xfId="0" applyAlignment="1">
      <alignment horizontal="center"/>
    </xf>
    <xf numFmtId="167" fontId="1" fillId="0" borderId="0" xfId="0" applyNumberFormat="1" applyFont="1" applyAlignment="1">
      <alignment wrapText="1"/>
    </xf>
    <xf numFmtId="9" fontId="0" fillId="0" borderId="0" xfId="2" applyFont="1"/>
    <xf numFmtId="0" fontId="1" fillId="0" borderId="0" xfId="0" applyFont="1" applyAlignment="1">
      <alignment horizontal="left" wrapText="1"/>
    </xf>
    <xf numFmtId="166" fontId="3" fillId="0" borderId="0" xfId="1" applyNumberFormat="1" applyFont="1" applyFill="1"/>
    <xf numFmtId="166" fontId="1" fillId="0" borderId="0" xfId="1" applyNumberFormat="1" applyFill="1"/>
    <xf numFmtId="0" fontId="0" fillId="0" borderId="0" xfId="0" applyFont="1"/>
    <xf numFmtId="166" fontId="0" fillId="0" borderId="0" xfId="1" applyNumberFormat="1" applyFont="1" applyFill="1"/>
    <xf numFmtId="0" fontId="0" fillId="2" borderId="0" xfId="0" applyFont="1" applyFill="1"/>
    <xf numFmtId="166" fontId="25" fillId="0" borderId="0" xfId="1" applyNumberFormat="1" applyFont="1" applyFill="1"/>
    <xf numFmtId="168" fontId="3" fillId="0" borderId="0" xfId="1" applyNumberFormat="1" applyFont="1" applyFill="1"/>
    <xf numFmtId="168" fontId="0" fillId="0" borderId="0" xfId="1" applyNumberFormat="1" applyFont="1" applyFill="1"/>
    <xf numFmtId="168" fontId="3" fillId="2" borderId="0" xfId="1" applyNumberFormat="1" applyFont="1" applyFill="1"/>
    <xf numFmtId="168" fontId="0" fillId="2" borderId="0" xfId="1" applyNumberFormat="1" applyFont="1" applyFill="1"/>
    <xf numFmtId="0" fontId="1" fillId="0" borderId="0" xfId="0" applyFont="1" applyAlignment="1">
      <alignment horizontal="left" wrapText="1"/>
    </xf>
    <xf numFmtId="0" fontId="1" fillId="0" borderId="0" xfId="0" applyFont="1" applyFill="1"/>
    <xf numFmtId="0" fontId="20" fillId="0" borderId="0" xfId="6" applyFont="1" applyFill="1"/>
    <xf numFmtId="166" fontId="1" fillId="0" borderId="0" xfId="1" applyNumberFormat="1" applyFill="1" applyAlignment="1">
      <alignment wrapText="1"/>
    </xf>
    <xf numFmtId="166" fontId="3" fillId="0" borderId="0" xfId="1" applyNumberFormat="1" applyFont="1" applyFill="1" applyAlignment="1">
      <alignment wrapText="1"/>
    </xf>
    <xf numFmtId="0" fontId="1" fillId="0" borderId="0" xfId="0" applyFont="1" applyFill="1" applyAlignment="1">
      <alignment wrapText="1"/>
    </xf>
    <xf numFmtId="0" fontId="3" fillId="0" borderId="0" xfId="0" applyFont="1" applyFill="1" applyAlignment="1">
      <alignment wrapText="1"/>
    </xf>
    <xf numFmtId="169" fontId="1" fillId="2" borderId="0" xfId="1" applyNumberFormat="1" applyFill="1" applyAlignment="1">
      <alignment wrapText="1"/>
    </xf>
    <xf numFmtId="169" fontId="3" fillId="2" borderId="0" xfId="1" applyNumberFormat="1" applyFont="1" applyFill="1" applyAlignment="1">
      <alignment wrapText="1"/>
    </xf>
    <xf numFmtId="166" fontId="0" fillId="0" borderId="0" xfId="1" applyNumberFormat="1" applyFont="1" applyAlignment="1">
      <alignment wrapText="1"/>
    </xf>
    <xf numFmtId="166" fontId="0" fillId="0" borderId="0" xfId="1" applyNumberFormat="1" applyFont="1" applyFill="1" applyAlignment="1">
      <alignment wrapText="1"/>
    </xf>
    <xf numFmtId="9" fontId="0" fillId="2" borderId="0" xfId="2" applyFont="1" applyFill="1" applyAlignment="1">
      <alignment wrapText="1"/>
    </xf>
    <xf numFmtId="9" fontId="1" fillId="0" borderId="0" xfId="2" applyFill="1" applyAlignment="1">
      <alignment wrapText="1"/>
    </xf>
    <xf numFmtId="0" fontId="0" fillId="0" borderId="0" xfId="0" applyFont="1" applyAlignment="1">
      <alignment wrapText="1"/>
    </xf>
    <xf numFmtId="9" fontId="1" fillId="2" borderId="0" xfId="2" applyFont="1" applyFill="1"/>
    <xf numFmtId="0" fontId="33" fillId="0" borderId="0" xfId="8"/>
    <xf numFmtId="0" fontId="0" fillId="0" borderId="0" xfId="0" applyAlignment="1">
      <alignment horizontal="left"/>
    </xf>
    <xf numFmtId="0" fontId="37" fillId="0" borderId="0" xfId="9" applyFont="1" applyBorder="1"/>
    <xf numFmtId="170" fontId="1" fillId="0" borderId="0" xfId="2" applyNumberFormat="1" applyFont="1"/>
    <xf numFmtId="170" fontId="18" fillId="0" borderId="0" xfId="2" applyNumberFormat="1" applyFont="1"/>
    <xf numFmtId="170" fontId="1" fillId="0" borderId="0" xfId="2" applyNumberFormat="1" applyFont="1" applyAlignment="1">
      <alignment wrapText="1"/>
    </xf>
    <xf numFmtId="170" fontId="0" fillId="0" borderId="0" xfId="2" applyNumberFormat="1" applyFont="1"/>
    <xf numFmtId="170" fontId="0" fillId="0" borderId="0" xfId="2" quotePrefix="1" applyNumberFormat="1" applyFont="1"/>
    <xf numFmtId="170" fontId="0" fillId="0" borderId="0" xfId="2" applyNumberFormat="1" applyFont="1" applyFill="1" applyAlignment="1">
      <alignment horizontal="right" wrapText="1"/>
    </xf>
    <xf numFmtId="0" fontId="19" fillId="0" borderId="0" xfId="6" applyBorder="1"/>
    <xf numFmtId="0" fontId="1" fillId="0" borderId="0" xfId="0" applyFont="1" applyAlignment="1">
      <alignment horizontal="left"/>
    </xf>
    <xf numFmtId="0" fontId="9" fillId="0" borderId="0" xfId="3" applyFont="1" applyBorder="1" applyAlignment="1">
      <alignment horizontal="left" vertical="top"/>
    </xf>
    <xf numFmtId="0" fontId="0" fillId="0" borderId="0" xfId="0" applyBorder="1"/>
    <xf numFmtId="0" fontId="3" fillId="0" borderId="0" xfId="0" applyFont="1" applyBorder="1"/>
    <xf numFmtId="0" fontId="33" fillId="0" borderId="0" xfId="8" applyFill="1" applyBorder="1"/>
    <xf numFmtId="0" fontId="12" fillId="0" borderId="0" xfId="4" applyFont="1" applyBorder="1" applyAlignment="1" applyProtection="1"/>
    <xf numFmtId="0" fontId="8" fillId="0" borderId="0" xfId="0" applyFont="1" applyBorder="1" applyAlignment="1">
      <alignment vertical="top"/>
    </xf>
    <xf numFmtId="0" fontId="16" fillId="0" borderId="0" xfId="0" applyFont="1" applyBorder="1"/>
    <xf numFmtId="0" fontId="16" fillId="0" borderId="0" xfId="0" applyFont="1" applyBorder="1" applyAlignment="1">
      <alignment wrapText="1"/>
    </xf>
    <xf numFmtId="0" fontId="33" fillId="0" borderId="0" xfId="8" applyBorder="1"/>
    <xf numFmtId="0" fontId="16" fillId="0" borderId="0" xfId="0" applyFont="1" applyBorder="1" applyAlignment="1"/>
    <xf numFmtId="0" fontId="16" fillId="0" borderId="0" xfId="0" applyFont="1" applyBorder="1" applyAlignment="1">
      <alignment horizontal="left"/>
    </xf>
    <xf numFmtId="0" fontId="33" fillId="0" borderId="0" xfId="8" applyBorder="1" applyAlignment="1"/>
    <xf numFmtId="0" fontId="33" fillId="0" borderId="0" xfId="8" applyFont="1" applyBorder="1" applyAlignment="1"/>
    <xf numFmtId="171" fontId="0" fillId="0" borderId="0" xfId="0" applyNumberFormat="1" applyBorder="1" applyAlignment="1">
      <alignment horizontal="left"/>
    </xf>
    <xf numFmtId="0" fontId="7" fillId="0" borderId="0" xfId="3" applyFont="1" applyBorder="1" applyAlignment="1">
      <alignment horizontal="left" vertical="top"/>
    </xf>
    <xf numFmtId="0" fontId="9" fillId="0" borderId="0" xfId="3" applyFont="1" applyBorder="1" applyAlignment="1">
      <alignment horizontal="left" vertical="top" wrapText="1"/>
    </xf>
    <xf numFmtId="0" fontId="10" fillId="0" borderId="0" xfId="0" applyFont="1" applyBorder="1" applyAlignment="1">
      <alignment horizontal="left" wrapText="1"/>
    </xf>
    <xf numFmtId="0" fontId="15" fillId="0" borderId="0" xfId="5" applyFont="1" applyBorder="1" applyAlignment="1">
      <alignment horizontal="left" wrapText="1"/>
    </xf>
    <xf numFmtId="0" fontId="1" fillId="0" borderId="0" xfId="0" applyFont="1" applyFill="1" applyAlignment="1">
      <alignment horizontal="left" wrapText="1"/>
    </xf>
    <xf numFmtId="0" fontId="1" fillId="0" borderId="0" xfId="0" applyFont="1" applyAlignment="1">
      <alignment horizontal="left" wrapText="1"/>
    </xf>
    <xf numFmtId="49" fontId="30" fillId="7" borderId="11" xfId="0" applyNumberFormat="1" applyFont="1" applyFill="1" applyBorder="1" applyAlignment="1">
      <alignment horizontal="center" wrapText="1"/>
    </xf>
    <xf numFmtId="49" fontId="30" fillId="7" borderId="12" xfId="0" applyNumberFormat="1" applyFont="1" applyFill="1" applyBorder="1" applyAlignment="1">
      <alignment horizontal="center" wrapText="1"/>
    </xf>
    <xf numFmtId="49" fontId="30" fillId="7" borderId="10" xfId="0" applyNumberFormat="1" applyFont="1" applyFill="1" applyBorder="1" applyAlignment="1">
      <alignment horizontal="center" wrapText="1"/>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2" fillId="4" borderId="41" xfId="0" applyFont="1" applyFill="1" applyBorder="1" applyAlignment="1">
      <alignment horizontal="center"/>
    </xf>
    <xf numFmtId="0" fontId="2" fillId="4" borderId="42" xfId="0" applyFont="1" applyFill="1" applyBorder="1" applyAlignment="1">
      <alignment horizontal="center"/>
    </xf>
    <xf numFmtId="0" fontId="2" fillId="4" borderId="43" xfId="0" applyFont="1" applyFill="1" applyBorder="1" applyAlignment="1">
      <alignment horizontal="center"/>
    </xf>
    <xf numFmtId="0" fontId="2" fillId="4" borderId="0" xfId="0" applyFont="1" applyFill="1" applyAlignment="1">
      <alignment horizontal="center"/>
    </xf>
    <xf numFmtId="0" fontId="2" fillId="4" borderId="19" xfId="0" applyFont="1" applyFill="1" applyBorder="1" applyAlignment="1">
      <alignment horizontal="center"/>
    </xf>
    <xf numFmtId="0" fontId="2" fillId="4" borderId="20" xfId="0" applyFont="1" applyFill="1" applyBorder="1" applyAlignment="1">
      <alignment horizontal="center"/>
    </xf>
    <xf numFmtId="0" fontId="2" fillId="4" borderId="21" xfId="0" applyFont="1" applyFill="1" applyBorder="1" applyAlignment="1">
      <alignment horizontal="center"/>
    </xf>
    <xf numFmtId="9" fontId="1" fillId="0" borderId="0" xfId="2" applyFont="1"/>
    <xf numFmtId="166" fontId="1" fillId="0" borderId="0" xfId="0" applyNumberFormat="1" applyFont="1"/>
  </cellXfs>
  <cellStyles count="11">
    <cellStyle name="Comma" xfId="1" builtinId="3"/>
    <cellStyle name="Heading 1" xfId="9" builtinId="16"/>
    <cellStyle name="Hyperlink" xfId="8" builtinId="8"/>
    <cellStyle name="Hyperlink 2" xfId="4" xr:uid="{681199DB-8292-413B-8F86-0671BAD48499}"/>
    <cellStyle name="Normal" xfId="0" builtinId="0"/>
    <cellStyle name="Percent" xfId="2" builtinId="5"/>
    <cellStyle name="Percent 2" xfId="10" xr:uid="{A4616ABB-AF54-4CB1-ABF5-1B791EAD57B5}"/>
    <cellStyle name="Section Title" xfId="6" xr:uid="{0EA127CF-A37C-4A1B-B68F-8F233ED97126}"/>
    <cellStyle name="Sheet Title" xfId="3" xr:uid="{6758F8FA-B70E-4E04-9C13-8C0EC0D7E148}"/>
    <cellStyle name="Table Note" xfId="7" xr:uid="{DEC0D007-5097-4B34-BE54-4D196CD5202A}"/>
    <cellStyle name="Table Title" xfId="5" xr:uid="{132AF53E-2885-4DCD-92EC-FC1EB1D95AF9}"/>
  </cellStyles>
  <dxfs count="840">
    <dxf>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numFmt numFmtId="0" formatCode="General"/>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dxf>
    <dxf>
      <font>
        <strike val="0"/>
        <outline val="0"/>
        <shadow val="0"/>
        <name val="Calibri"/>
        <family val="2"/>
      </font>
      <numFmt numFmtId="13" formatCode="0%"/>
      <fill>
        <patternFill patternType="solid">
          <fgColor indexed="64"/>
          <bgColor rgb="FFFDF5E5"/>
        </patternFill>
      </fill>
    </dxf>
    <dxf>
      <font>
        <strike val="0"/>
        <outline val="0"/>
        <shadow val="0"/>
        <name val="Calibri"/>
        <family val="2"/>
      </font>
      <numFmt numFmtId="13" formatCode="0%"/>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numFmt numFmtId="0" formatCode="General"/>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dxf>
    <dxf>
      <font>
        <strike val="0"/>
        <outline val="0"/>
        <shadow val="0"/>
        <name val="Calibri"/>
        <family val="2"/>
      </font>
      <numFmt numFmtId="13" formatCode="0%"/>
      <fill>
        <patternFill patternType="solid">
          <fgColor indexed="64"/>
          <bgColor rgb="FFFDF5E5"/>
        </patternFill>
      </fill>
    </dxf>
    <dxf>
      <font>
        <strike val="0"/>
        <outline val="0"/>
        <shadow val="0"/>
        <name val="Calibri"/>
        <family val="2"/>
      </font>
      <numFmt numFmtId="13" formatCode="0%"/>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numFmt numFmtId="0" formatCode="General"/>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font>
        <strike val="0"/>
        <outline val="0"/>
        <shadow val="0"/>
        <name val="Calibri"/>
        <family val="2"/>
      </font>
      <numFmt numFmtId="166" formatCode="_-* #,##0_-;\-* #,##0_-;_-* &quot;-&quot;??_-;_-@_-"/>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numFmt numFmtId="0" formatCode="General"/>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font>
        <strike val="0"/>
        <outline val="0"/>
        <shadow val="0"/>
        <name val="Calibri"/>
        <family val="2"/>
      </font>
      <numFmt numFmtId="166" formatCode="_-* #,##0_-;\-* #,##0_-;_-* &quot;-&quot;??_-;_-@_-"/>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numFmt numFmtId="0" formatCode="General"/>
    </dxf>
    <dxf>
      <font>
        <strike val="0"/>
        <outline val="0"/>
        <shadow val="0"/>
        <name val="Calibri"/>
        <family val="2"/>
      </font>
    </dxf>
    <dxf>
      <font>
        <strike val="0"/>
        <outline val="0"/>
        <shadow val="0"/>
        <name val="Calibri"/>
        <family val="2"/>
      </font>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numFmt numFmtId="0" formatCode="General"/>
    </dxf>
    <dxf>
      <font>
        <strike val="0"/>
        <outline val="0"/>
        <shadow val="0"/>
        <name val="Calibri"/>
        <family val="2"/>
      </font>
    </dxf>
    <dxf>
      <font>
        <strike val="0"/>
        <outline val="0"/>
        <shadow val="0"/>
        <name val="Calibri"/>
        <family val="2"/>
      </font>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numFmt numFmtId="0" formatCode="General"/>
    </dxf>
    <dxf>
      <font>
        <strike val="0"/>
        <outline val="0"/>
        <shadow val="0"/>
        <name val="Calibri"/>
        <family val="2"/>
      </font>
    </dxf>
    <dxf>
      <font>
        <strike val="0"/>
        <outline val="0"/>
        <shadow val="0"/>
        <name val="Calibri"/>
        <family val="2"/>
      </font>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fill>
        <patternFill patternType="solid">
          <fgColor indexed="64"/>
          <bgColor rgb="FFFDF5E5"/>
        </patternFill>
      </fill>
      <border diagonalUp="0" diagonalDown="0" outline="0">
        <left/>
        <right style="thin">
          <color indexed="64"/>
        </right>
        <top/>
        <bottom/>
      </border>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font>
        <strike val="0"/>
        <outline val="0"/>
        <shadow val="0"/>
        <name val="Calibri"/>
        <family val="2"/>
      </font>
      <numFmt numFmtId="166" formatCode="_-* #,##0_-;\-* #,##0_-;_-* &quot;-&quot;??_-;_-@_-"/>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numFmt numFmtId="0" formatCode="General"/>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68" formatCode="_(* #,##0_);_(* \(#,##0\);_(* &quot;-&quot;??_);_(@_)"/>
      <fill>
        <patternFill patternType="solid">
          <fgColor indexed="64"/>
          <bgColor rgb="FFFDF5E5"/>
        </patternFill>
      </fill>
    </dxf>
    <dxf>
      <font>
        <strike val="0"/>
        <outline val="0"/>
        <shadow val="0"/>
        <name val="Calibri"/>
        <family val="2"/>
      </font>
      <numFmt numFmtId="168" formatCode="_(* #,##0_);_(* \(#,##0\);_(* &quot;-&quot;??_);_(@_)"/>
      <fill>
        <patternFill patternType="none">
          <fgColor indexed="64"/>
          <bgColor auto="1"/>
        </patternFill>
      </fill>
    </dxf>
    <dxf>
      <font>
        <strike val="0"/>
        <outline val="0"/>
        <shadow val="0"/>
        <name val="Calibri"/>
        <family val="2"/>
      </font>
      <numFmt numFmtId="168" formatCode="_(* #,##0_);_(* \(#,##0\);_(* &quot;-&quot;??_);_(@_)"/>
      <fill>
        <patternFill patternType="none">
          <fgColor indexed="64"/>
          <bgColor auto="1"/>
        </patternFill>
      </fill>
    </dxf>
    <dxf>
      <font>
        <strike val="0"/>
        <outline val="0"/>
        <shadow val="0"/>
        <name val="Calibri"/>
        <family val="2"/>
      </font>
      <numFmt numFmtId="168" formatCode="_(* #,##0_);_(* \(#,##0\);_(* &quot;-&quot;??_);_(@_)"/>
      <fill>
        <patternFill patternType="none">
          <fgColor indexed="64"/>
          <bgColor auto="1"/>
        </patternFill>
      </fill>
    </dxf>
    <dxf>
      <font>
        <strike val="0"/>
        <outline val="0"/>
        <shadow val="0"/>
        <name val="Calibri"/>
        <family val="2"/>
      </font>
      <numFmt numFmtId="168" formatCode="_(* #,##0_);_(* \(#,##0\);_(* &quot;-&quot;??_);_(@_)"/>
      <fill>
        <patternFill patternType="none">
          <fgColor indexed="64"/>
          <bgColor auto="1"/>
        </patternFill>
      </fill>
    </dxf>
    <dxf>
      <font>
        <strike val="0"/>
        <outline val="0"/>
        <shadow val="0"/>
        <name val="Calibri"/>
        <family val="2"/>
      </font>
      <fill>
        <patternFill patternType="solid">
          <fgColor indexed="64"/>
          <bgColor rgb="FFFDF5E5"/>
        </patternFill>
      </fill>
    </dxf>
    <dxf>
      <font>
        <strike val="0"/>
        <outline val="0"/>
        <shadow val="0"/>
        <name val="Calibri"/>
        <family val="2"/>
      </font>
    </dxf>
    <dxf>
      <font>
        <strike val="0"/>
        <outline val="0"/>
        <shadow val="0"/>
        <name val="Calibri"/>
        <family val="2"/>
      </font>
    </dxf>
    <dxf>
      <font>
        <strike val="0"/>
        <outline val="0"/>
        <shadow val="0"/>
        <name val="Calibri"/>
        <family val="2"/>
      </font>
      <border diagonalUp="0" diagonalDown="0">
        <left style="thin">
          <color indexed="64"/>
        </left>
        <right/>
        <top/>
        <bottom/>
        <vertical/>
        <horizontal/>
      </border>
    </dxf>
    <dxf>
      <font>
        <strike val="0"/>
        <outline val="0"/>
        <shadow val="0"/>
        <name val="Calibri"/>
        <family val="2"/>
      </font>
      <numFmt numFmtId="166" formatCode="_-* #,##0_-;\-* #,##0_-;_-* &quot;-&quot;??_-;_-@_-"/>
      <fill>
        <patternFill patternType="solid">
          <fgColor indexed="64"/>
          <bgColor rgb="FFFDF5E5"/>
        </patternFill>
      </fill>
      <border diagonalUp="0" diagonalDown="0" outline="0">
        <left/>
        <right style="thin">
          <color indexed="64"/>
        </right>
        <top/>
        <bottom/>
      </border>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border diagonalUp="0" diagonalDown="0">
        <left style="thin">
          <color indexed="64"/>
        </left>
        <right/>
        <top/>
        <bottom/>
        <vertical/>
        <horizontal/>
      </border>
    </dxf>
    <dxf>
      <font>
        <strike val="0"/>
        <outline val="0"/>
        <shadow val="0"/>
        <name val="Calibri"/>
        <family val="2"/>
      </font>
      <numFmt numFmtId="166" formatCode="_-* #,##0_-;\-* #,##0_-;_-* &quot;-&quot;??_-;_-@_-"/>
      <fill>
        <patternFill patternType="solid">
          <fgColor indexed="64"/>
          <bgColor rgb="FFFDF5E5"/>
        </patternFill>
      </fill>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fill>
        <patternFill patternType="solid">
          <fgColor indexed="64"/>
          <bgColor rgb="FFFDF5E5"/>
        </patternFill>
      </fill>
      <border diagonalUp="0" diagonalDown="0" outline="0">
        <left/>
        <right style="thin">
          <color indexed="64"/>
        </right>
        <top/>
        <bottom/>
      </border>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border diagonalUp="0" diagonalDown="0">
        <left style="thin">
          <color indexed="64"/>
        </left>
        <right/>
        <top/>
        <bottom/>
        <vertical/>
        <horizontal/>
      </border>
    </dxf>
    <dxf>
      <font>
        <strike val="0"/>
        <outline val="0"/>
        <shadow val="0"/>
        <name val="Calibri"/>
        <family val="2"/>
      </font>
      <numFmt numFmtId="166" formatCode="_-* #,##0_-;\-* #,##0_-;_-* &quot;-&quot;??_-;_-@_-"/>
      <fill>
        <patternFill patternType="solid">
          <fgColor indexed="64"/>
          <bgColor rgb="FFFDF5E5"/>
        </patternFill>
      </fill>
      <border diagonalUp="0" diagonalDown="0" outline="0">
        <left/>
        <right style="thin">
          <color indexed="64"/>
        </right>
        <top/>
        <bottom/>
      </border>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border diagonalUp="0" diagonalDown="0">
        <left style="thin">
          <color indexed="64"/>
        </left>
        <right/>
        <top/>
        <bottom/>
        <vertical/>
        <horizontal/>
      </border>
    </dxf>
    <dxf>
      <font>
        <strike val="0"/>
        <outline val="0"/>
        <shadow val="0"/>
        <name val="Calibri"/>
        <family val="2"/>
      </font>
      <numFmt numFmtId="166" formatCode="_-* #,##0_-;\-* #,##0_-;_-* &quot;-&quot;??_-;_-@_-"/>
      <fill>
        <patternFill patternType="solid">
          <fgColor indexed="64"/>
          <bgColor rgb="FFFDF5E5"/>
        </patternFill>
      </fill>
      <border diagonalUp="0" diagonalDown="0" outline="0">
        <left/>
        <right style="thin">
          <color indexed="64"/>
        </right>
        <top/>
        <bottom/>
      </border>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border diagonalUp="0" diagonalDown="0">
        <left style="thin">
          <color indexed="64"/>
        </left>
        <right/>
        <top/>
        <bottom/>
        <vertical/>
        <horizontal/>
      </border>
    </dxf>
    <dxf>
      <font>
        <strike val="0"/>
        <outline val="0"/>
        <shadow val="0"/>
        <name val="Calibri"/>
        <family val="2"/>
      </font>
    </dxf>
    <dxf>
      <font>
        <strike val="0"/>
        <outline val="0"/>
        <shadow val="0"/>
        <name val="Calibri"/>
        <family val="2"/>
      </font>
      <numFmt numFmtId="0" formatCode="General"/>
    </dxf>
    <dxf>
      <font>
        <strike val="0"/>
        <outline val="0"/>
        <shadow val="0"/>
        <name val="Calibri"/>
        <family val="2"/>
      </font>
    </dxf>
    <dxf>
      <font>
        <strike val="0"/>
        <outline val="0"/>
        <shadow val="0"/>
        <name val="Calibri"/>
        <family val="2"/>
      </font>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font>
        <strike val="0"/>
        <outline val="0"/>
        <shadow val="0"/>
        <name val="Calibri"/>
        <family val="2"/>
      </font>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solid">
          <fgColor indexed="64"/>
          <bgColor rgb="FFFFFF00"/>
        </patternFill>
      </fill>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numFmt numFmtId="166" formatCode="_-* #,##0_-;\-* #,##0_-;_-* &quot;-&quot;??_-;_-@_-"/>
    </dxf>
    <dxf>
      <font>
        <strike val="0"/>
        <outline val="0"/>
        <shadow val="0"/>
        <name val="Calibri"/>
        <family val="2"/>
      </font>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dxf>
    <dxf>
      <font>
        <strike val="0"/>
        <outline val="0"/>
        <shadow val="0"/>
        <name val="Calibri"/>
        <family val="2"/>
      </font>
      <numFmt numFmtId="13" formatCode="0%"/>
      <fill>
        <patternFill patternType="solid">
          <fgColor indexed="64"/>
          <bgColor rgb="FFFDF5E5"/>
        </patternFill>
      </fill>
    </dxf>
    <dxf>
      <font>
        <strike val="0"/>
        <outline val="0"/>
        <shadow val="0"/>
        <name val="Calibri"/>
        <family val="2"/>
      </font>
      <numFmt numFmtId="13" formatCode="0%"/>
      <fill>
        <patternFill patternType="solid">
          <fgColor indexed="64"/>
          <bgColor rgb="FFFDF5E5"/>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numFmt numFmtId="166" formatCode="_-* #,##0_-;\-* #,##0_-;_-* &quot;-&quot;??_-;_-@_-"/>
      <fill>
        <patternFill patternType="none">
          <fgColor indexed="64"/>
          <bgColor auto="1"/>
        </patternFill>
      </fill>
    </dxf>
    <dxf>
      <font>
        <strike val="0"/>
        <outline val="0"/>
        <shadow val="0"/>
        <name val="Calibri"/>
        <family val="2"/>
      </font>
      <fill>
        <patternFill patternType="none">
          <fgColor indexed="64"/>
          <bgColor auto="1"/>
        </patternFill>
      </fill>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bottom" textRotation="0" wrapText="1" indent="0" justifyLastLine="0" shrinkToFit="0" readingOrder="0"/>
    </dxf>
    <dxf>
      <font>
        <strike val="0"/>
        <outline val="0"/>
        <shadow val="0"/>
        <name val="Calibri"/>
        <family val="2"/>
      </font>
      <numFmt numFmtId="13" formatCode="0%"/>
      <fill>
        <patternFill patternType="solid">
          <fgColor indexed="64"/>
          <bgColor rgb="FFFDF5E5"/>
        </patternFill>
      </fill>
      <alignment horizontal="general" vertical="bottom" textRotation="0" wrapText="1" indent="0" justifyLastLine="0" shrinkToFit="0" readingOrder="0"/>
    </dxf>
    <dxf>
      <font>
        <strike val="0"/>
        <outline val="0"/>
        <shadow val="0"/>
        <name val="Calibri"/>
        <family val="2"/>
      </font>
      <numFmt numFmtId="13" formatCode="0%"/>
      <fill>
        <patternFill patternType="solid">
          <fgColor indexed="64"/>
          <bgColor rgb="FFFDF5E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numFmt numFmtId="13" formatCode="0%"/>
      <fill>
        <patternFill patternType="solid">
          <fgColor indexed="64"/>
          <bgColor rgb="FFFDF5E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3" formatCode="0%"/>
      <fill>
        <patternFill patternType="solid">
          <fgColor indexed="64"/>
          <bgColor rgb="FFFDF5E5"/>
        </patternFill>
      </fill>
      <alignment horizontal="general" vertical="bottom" textRotation="0" wrapText="1" indent="0" justifyLastLine="0" shrinkToFit="0" readingOrder="0"/>
    </dxf>
    <dxf>
      <font>
        <strike val="0"/>
        <outline val="0"/>
        <shadow val="0"/>
        <name val="Calibri"/>
        <family val="2"/>
      </font>
      <numFmt numFmtId="13" formatCode="0%"/>
      <fill>
        <patternFill patternType="solid">
          <fgColor indexed="64"/>
          <bgColor rgb="FFFDF5E5"/>
        </patternFill>
      </fill>
      <alignment horizontal="general" vertical="bottom" textRotation="0" wrapText="1" indent="0" justifyLastLine="0" shrinkToFit="0" readingOrder="0"/>
    </dxf>
    <dxf>
      <font>
        <strike val="0"/>
        <outline val="0"/>
        <shadow val="0"/>
        <name val="Calibri"/>
        <family val="2"/>
      </font>
      <numFmt numFmtId="169" formatCode="_(* #,##0.0_);_(* \(#,##0.0\);_(* &quot;-&quot;??_);_(@_)"/>
      <fill>
        <patternFill patternType="solid">
          <fgColor indexed="64"/>
          <bgColor rgb="FFFDF5E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dxf>
    <dxf>
      <font>
        <strike val="0"/>
        <outline val="0"/>
        <shadow val="0"/>
        <name val="Calibri"/>
        <family val="2"/>
      </font>
      <numFmt numFmtId="166" formatCode="_-* #,##0_-;\-* #,##0_-;_-* &quot;-&quot;??_-;_-@_-"/>
      <alignment horizontal="general" vertical="bottom" textRotation="0" wrapText="1" indent="0" justifyLastLine="0" shrinkToFit="0" readingOrder="0"/>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fill>
        <patternFill patternType="solid">
          <fgColor indexed="64"/>
          <bgColor rgb="FFFDF5E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3" formatCode="0%"/>
      <fill>
        <patternFill patternType="solid">
          <fgColor indexed="64"/>
          <bgColor rgb="FFFDF5E5"/>
        </patternFill>
      </fill>
      <alignment horizontal="general" vertical="bottom" textRotation="0" wrapText="1" indent="0" justifyLastLine="0" shrinkToFit="0" readingOrder="0"/>
    </dxf>
    <dxf>
      <font>
        <strike val="0"/>
        <outline val="0"/>
        <shadow val="0"/>
        <name val="Calibri"/>
        <family val="2"/>
      </font>
      <numFmt numFmtId="13" formatCode="0%"/>
      <fill>
        <patternFill patternType="solid">
          <fgColor indexed="64"/>
          <bgColor rgb="FFFDF5E5"/>
        </patternFill>
      </fill>
      <alignment horizontal="general" vertical="bottom" textRotation="0" wrapText="1" indent="0" justifyLastLine="0" shrinkToFit="0" readingOrder="0"/>
    </dxf>
    <dxf>
      <font>
        <strike val="0"/>
        <outline val="0"/>
        <shadow val="0"/>
        <name val="Calibri"/>
        <family val="2"/>
      </font>
      <numFmt numFmtId="165" formatCode="_-* #,##0.0_-;\-* #,##0.0_-;_-* &quot;-&quot;??_-;_-@_-"/>
      <fill>
        <patternFill patternType="solid">
          <fgColor indexed="64"/>
          <bgColor rgb="FFFDF5E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fill>
        <patternFill patternType="none">
          <fgColor indexed="64"/>
          <bgColor auto="1"/>
        </patternFill>
      </fill>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alignment horizontal="general" vertical="bottom" textRotation="0" wrapText="1" indent="0" justifyLastLine="0" shrinkToFit="0" readingOrder="0"/>
    </dxf>
    <dxf>
      <font>
        <strike val="0"/>
        <outline val="0"/>
        <shadow val="0"/>
        <name val="Calibri"/>
        <family val="2"/>
      </font>
    </dxf>
    <dxf>
      <font>
        <strike val="0"/>
        <outline val="0"/>
        <shadow val="0"/>
        <name val="Calibri"/>
        <family val="2"/>
      </font>
    </dxf>
    <dxf>
      <font>
        <strike val="0"/>
        <outline val="0"/>
        <shadow val="0"/>
        <name val="Calibri"/>
        <family val="2"/>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_-* #,##0_-;\-* #,##0_-;_-* &quot;-&quot;??_-;_-@_-"/>
      <border diagonalUp="0" diagonalDown="0">
        <left/>
        <right style="thin">
          <color indexed="64"/>
        </right>
        <top/>
        <bottom/>
        <vertical/>
        <horizontal/>
      </border>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6" formatCode="_-* #,##0_-;\-* #,##0_-;_-* &quot;-&quot;??_-;_-@_-"/>
      <border diagonalUp="0" diagonalDown="0">
        <left/>
        <right style="thin">
          <color indexed="64"/>
        </right>
        <top/>
        <bottom/>
        <vertical/>
        <horizontal/>
      </border>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6" formatCode="_-* #,##0_-;\-* #,##0_-;_-* &quot;-&quot;??_-;_-@_-"/>
      <border diagonalUp="0" diagonalDown="0">
        <left/>
        <right style="thin">
          <color indexed="64"/>
        </right>
        <top/>
        <bottom/>
        <vertical/>
        <horizontal/>
      </border>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dxf>
    <dxf>
      <font>
        <strike val="0"/>
        <outline val="0"/>
        <shadow val="0"/>
        <name val="Calibri"/>
        <family val="2"/>
      </font>
      <border diagonalUp="0" diagonalDown="0">
        <left style="thin">
          <color rgb="FF8EA9DB"/>
        </left>
        <right/>
        <vertical/>
      </border>
    </dxf>
    <dxf>
      <font>
        <strike val="0"/>
        <outline val="0"/>
        <shadow val="0"/>
        <name val="Calibri"/>
        <family val="2"/>
      </font>
    </dxf>
    <dxf>
      <font>
        <strike val="0"/>
        <outline val="0"/>
        <shadow val="0"/>
        <u val="none"/>
        <sz val="11"/>
        <color theme="0"/>
        <name val="Calibri"/>
        <family val="2"/>
        <scheme val="minor"/>
      </font>
      <fill>
        <patternFill>
          <bgColor rgb="FF4472C4"/>
        </patternFill>
      </fill>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border diagonalUp="0" diagonalDown="0">
        <left/>
        <right style="thin">
          <color indexed="64"/>
        </right>
        <top/>
        <bottom/>
        <vertical/>
        <horizontal/>
      </border>
    </dxf>
    <dxf>
      <font>
        <strike val="0"/>
        <outline val="0"/>
        <shadow val="0"/>
        <name val="Calibri"/>
        <family val="2"/>
      </font>
      <numFmt numFmtId="167" formatCode="0.0"/>
      <fill>
        <patternFill patternType="none">
          <fgColor indexed="64"/>
          <bgColor auto="1"/>
        </patternFill>
      </fill>
    </dxf>
    <dxf>
      <font>
        <strike val="0"/>
        <outline val="0"/>
        <shadow val="0"/>
        <name val="Calibri"/>
        <family val="2"/>
      </font>
      <numFmt numFmtId="167" formatCode="0.0"/>
      <fill>
        <patternFill patternType="none">
          <fgColor indexed="64"/>
          <bgColor auto="1"/>
        </patternFill>
      </fill>
    </dxf>
    <dxf>
      <font>
        <strike val="0"/>
        <outline val="0"/>
        <shadow val="0"/>
        <name val="Calibri"/>
        <family val="2"/>
      </font>
      <numFmt numFmtId="167" formatCode="0.0"/>
      <fill>
        <patternFill patternType="none">
          <fgColor indexed="64"/>
          <bgColor auto="1"/>
        </patternFill>
      </fill>
      <border diagonalUp="0" diagonalDown="0">
        <left style="thin">
          <color indexed="64"/>
        </left>
        <right/>
        <top/>
        <bottom/>
        <vertical/>
        <horizontal/>
      </border>
    </dxf>
    <dxf>
      <font>
        <strike val="0"/>
        <outline val="0"/>
        <shadow val="0"/>
        <name val="Calibri"/>
        <family val="2"/>
      </font>
      <numFmt numFmtId="166" formatCode="_-* #,##0_-;\-* #,##0_-;_-* &quot;-&quot;??_-;_-@_-"/>
      <border diagonalUp="0" diagonalDown="0">
        <left/>
        <right style="thin">
          <color indexed="64"/>
        </right>
        <top/>
        <bottom/>
        <vertical/>
        <horizontal/>
      </border>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6" formatCode="_-* #,##0_-;\-* #,##0_-;_-* &quot;-&quot;??_-;_-@_-"/>
      <border diagonalUp="0" diagonalDown="0">
        <left/>
        <right style="thin">
          <color indexed="64"/>
        </right>
        <top/>
        <bottom/>
        <vertical/>
        <horizontal/>
      </border>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dxf>
    <dxf>
      <font>
        <strike val="0"/>
        <outline val="0"/>
        <shadow val="0"/>
        <name val="Calibri"/>
        <family val="2"/>
      </font>
      <border diagonalUp="0" diagonalDown="0">
        <left style="thin">
          <color rgb="FF8EA9DB"/>
        </left>
        <right/>
        <vertical/>
      </border>
    </dxf>
    <dxf>
      <border diagonalUp="0" diagonalDown="0">
        <left style="thin">
          <color theme="3" tint="-0.249977111117893"/>
        </left>
        <right style="thin">
          <color theme="3" tint="-0.249977111117893"/>
        </right>
        <top style="thin">
          <color theme="3" tint="-0.249977111117893"/>
        </top>
        <bottom style="thin">
          <color theme="3" tint="-0.249977111117893"/>
        </bottom>
      </border>
    </dxf>
    <dxf>
      <font>
        <strike val="0"/>
        <outline val="0"/>
        <shadow val="0"/>
        <name val="Calibri"/>
        <family val="2"/>
      </font>
    </dxf>
    <dxf>
      <font>
        <strike val="0"/>
        <outline val="0"/>
        <shadow val="0"/>
        <u val="none"/>
        <sz val="11"/>
        <color theme="0"/>
        <name val="Calibri"/>
        <family val="2"/>
        <scheme val="minor"/>
      </font>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border diagonalUp="0" diagonalDown="0">
        <left/>
        <right style="thin">
          <color indexed="64"/>
        </right>
        <top/>
        <bottom/>
        <vertical/>
        <horizontal/>
      </border>
    </dxf>
    <dxf>
      <font>
        <strike val="0"/>
        <outline val="0"/>
        <shadow val="0"/>
        <name val="Calibri"/>
        <family val="2"/>
      </font>
      <numFmt numFmtId="167" formatCode="0.0"/>
      <fill>
        <patternFill patternType="none">
          <fgColor indexed="64"/>
          <bgColor auto="1"/>
        </patternFill>
      </fill>
    </dxf>
    <dxf>
      <font>
        <strike val="0"/>
        <outline val="0"/>
        <shadow val="0"/>
        <name val="Calibri"/>
        <family val="2"/>
      </font>
      <numFmt numFmtId="167" formatCode="0.0"/>
      <fill>
        <patternFill patternType="none">
          <fgColor indexed="64"/>
          <bgColor auto="1"/>
        </patternFill>
      </fill>
    </dxf>
    <dxf>
      <font>
        <strike val="0"/>
        <outline val="0"/>
        <shadow val="0"/>
        <name val="Calibri"/>
        <family val="2"/>
      </font>
      <numFmt numFmtId="167" formatCode="0.0"/>
      <fill>
        <patternFill patternType="none">
          <fgColor indexed="64"/>
          <bgColor auto="1"/>
        </patternFill>
      </fill>
      <border diagonalUp="0" diagonalDown="0">
        <left style="thin">
          <color indexed="64"/>
        </left>
        <right/>
        <top/>
        <bottom/>
        <vertical/>
        <horizontal/>
      </border>
    </dxf>
    <dxf>
      <font>
        <strike val="0"/>
        <outline val="0"/>
        <shadow val="0"/>
        <name val="Calibri"/>
        <family val="2"/>
      </font>
      <numFmt numFmtId="166" formatCode="_-* #,##0_-;\-* #,##0_-;_-* &quot;-&quot;??_-;_-@_-"/>
      <border diagonalUp="0" diagonalDown="0">
        <left/>
        <right style="thin">
          <color indexed="64"/>
        </right>
        <top/>
        <bottom/>
        <vertical/>
        <horizontal/>
      </border>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6" formatCode="_-* #,##0_-;\-* #,##0_-;_-* &quot;-&quot;??_-;_-@_-"/>
      <border diagonalUp="0" diagonalDown="0">
        <left/>
        <right style="thin">
          <color indexed="64"/>
        </right>
        <top/>
        <bottom/>
        <vertical/>
        <horizontal/>
      </border>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dxf>
    <dxf>
      <font>
        <strike val="0"/>
        <outline val="0"/>
        <shadow val="0"/>
        <name val="Calibri"/>
        <family val="2"/>
      </font>
      <border diagonalUp="0" diagonalDown="0">
        <left style="thin">
          <color rgb="FF8EA9DB"/>
        </left>
        <right style="thin">
          <color rgb="FF8EA9DB"/>
        </right>
        <vertical/>
      </border>
    </dxf>
    <dxf>
      <border diagonalUp="0" diagonalDown="0">
        <left style="thin">
          <color theme="3" tint="-0.249977111117893"/>
        </left>
        <right style="thin">
          <color theme="3" tint="-0.249977111117893"/>
        </right>
        <top style="thin">
          <color theme="3" tint="-0.249977111117893"/>
        </top>
        <bottom style="thin">
          <color theme="3" tint="-0.249977111117893"/>
        </bottom>
      </border>
    </dxf>
    <dxf>
      <font>
        <strike val="0"/>
        <outline val="0"/>
        <shadow val="0"/>
        <name val="Calibri"/>
        <family val="2"/>
      </font>
    </dxf>
    <dxf>
      <font>
        <strike val="0"/>
        <outline val="0"/>
        <shadow val="0"/>
        <u val="none"/>
        <sz val="11"/>
        <color theme="0"/>
        <name val="Calibri"/>
        <family val="2"/>
        <scheme val="minor"/>
      </font>
    </dxf>
    <dxf>
      <font>
        <b val="0"/>
        <i val="0"/>
        <strike val="0"/>
        <condense val="0"/>
        <extend val="0"/>
        <outline val="0"/>
        <shadow val="0"/>
        <u val="none"/>
        <vertAlign val="baseline"/>
        <sz val="11"/>
        <color theme="1"/>
        <name val="Calibri"/>
        <family val="2"/>
        <scheme val="minor"/>
      </font>
      <numFmt numFmtId="166" formatCode="_-* #,##0_-;\-* #,##0_-;_-* &quot;-&quot;??_-;_-@_-"/>
      <fill>
        <patternFill patternType="none">
          <fgColor indexed="64"/>
          <bgColor auto="1"/>
        </patternFill>
      </fill>
      <border diagonalUp="0" diagonalDown="0">
        <left/>
        <right style="thin">
          <color indexed="64"/>
        </right>
        <top/>
        <bottom/>
        <vertical/>
        <horizontal/>
      </border>
    </dxf>
    <dxf>
      <font>
        <strike val="0"/>
        <outline val="0"/>
        <shadow val="0"/>
        <name val="Calibri"/>
        <family val="2"/>
      </font>
      <numFmt numFmtId="167" formatCode="0.0"/>
      <fill>
        <patternFill patternType="none">
          <fgColor indexed="64"/>
          <bgColor auto="1"/>
        </patternFill>
      </fill>
    </dxf>
    <dxf>
      <font>
        <strike val="0"/>
        <outline val="0"/>
        <shadow val="0"/>
        <name val="Calibri"/>
        <family val="2"/>
      </font>
      <numFmt numFmtId="167" formatCode="0.0"/>
      <fill>
        <patternFill patternType="none">
          <fgColor indexed="64"/>
          <bgColor auto="1"/>
        </patternFill>
      </fill>
    </dxf>
    <dxf>
      <font>
        <strike val="0"/>
        <outline val="0"/>
        <shadow val="0"/>
        <name val="Calibri"/>
        <family val="2"/>
      </font>
      <numFmt numFmtId="167" formatCode="0.0"/>
      <fill>
        <patternFill patternType="none">
          <fgColor indexed="64"/>
          <bgColor auto="1"/>
        </patternFill>
      </fill>
      <border diagonalUp="0" diagonalDown="0">
        <left style="thin">
          <color indexed="64"/>
        </left>
        <right/>
        <top/>
        <bottom/>
        <vertical/>
        <horizontal/>
      </border>
    </dxf>
    <dxf>
      <font>
        <strike val="0"/>
        <outline val="0"/>
        <shadow val="0"/>
        <name val="Calibri"/>
        <family val="2"/>
      </font>
      <numFmt numFmtId="166" formatCode="_-* #,##0_-;\-* #,##0_-;_-* &quot;-&quot;??_-;_-@_-"/>
      <border diagonalUp="0" diagonalDown="0">
        <left/>
        <right style="thin">
          <color indexed="64"/>
        </right>
        <top/>
        <bottom/>
        <vertical/>
        <horizontal/>
      </border>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6" formatCode="_-* #,##0_-;\-* #,##0_-;_-* &quot;-&quot;??_-;_-@_-"/>
      <border diagonalUp="0" diagonalDown="0">
        <left/>
        <right style="thin">
          <color indexed="64"/>
        </right>
        <top/>
        <bottom/>
        <vertical/>
        <horizontal/>
      </border>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dxf>
    <dxf>
      <font>
        <strike val="0"/>
        <outline val="0"/>
        <shadow val="0"/>
        <name val="Calibri"/>
        <family val="2"/>
      </font>
      <border diagonalUp="0" diagonalDown="0">
        <left style="thin">
          <color rgb="FF8EA9DB"/>
        </left>
        <right style="thin">
          <color rgb="FF8EA9DB"/>
        </right>
        <vertical/>
      </border>
    </dxf>
    <dxf>
      <border diagonalUp="0" diagonalDown="0">
        <left style="thin">
          <color theme="3" tint="-0.249977111117893"/>
        </left>
        <right style="thin">
          <color theme="3" tint="-0.249977111117893"/>
        </right>
        <top style="thin">
          <color theme="3" tint="-0.249977111117893"/>
        </top>
        <bottom style="thin">
          <color theme="3" tint="-0.249977111117893"/>
        </bottom>
      </border>
    </dxf>
    <dxf>
      <font>
        <strike val="0"/>
        <outline val="0"/>
        <shadow val="0"/>
        <name val="Calibri"/>
        <family val="2"/>
      </font>
    </dxf>
    <dxf>
      <font>
        <strike val="0"/>
        <outline val="0"/>
        <shadow val="0"/>
        <u val="none"/>
        <sz val="11"/>
        <color theme="0"/>
        <name val="Calibri"/>
        <family val="2"/>
        <scheme val="minor"/>
      </font>
    </dxf>
    <dxf>
      <font>
        <b val="0"/>
        <i val="0"/>
        <strike val="0"/>
        <condense val="0"/>
        <extend val="0"/>
        <outline val="0"/>
        <shadow val="0"/>
        <u val="none"/>
        <vertAlign val="baseline"/>
        <sz val="11"/>
        <color theme="1"/>
        <name val="Calibri"/>
        <family val="2"/>
        <scheme val="minor"/>
      </font>
      <numFmt numFmtId="166" formatCode="_-* #,##0_-;\-* #,##0_-;_-* &quot;-&quot;??_-;_-@_-"/>
      <border diagonalUp="0" diagonalDown="0">
        <left/>
        <right style="thin">
          <color indexed="64"/>
        </right>
        <top/>
        <bottom/>
        <vertical/>
        <horizontal/>
      </border>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6" formatCode="_-* #,##0_-;\-* #,##0_-;_-* &quot;-&quot;??_-;_-@_-"/>
      <border diagonalUp="0" diagonalDown="0">
        <left/>
        <right style="thin">
          <color indexed="64"/>
        </right>
        <top/>
        <bottom/>
        <vertical/>
        <horizontal/>
      </border>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6" formatCode="_-* #,##0_-;\-* #,##0_-;_-* &quot;-&quot;??_-;_-@_-"/>
      <border diagonalUp="0" diagonalDown="0">
        <left/>
        <right style="thin">
          <color indexed="64"/>
        </right>
        <top/>
        <bottom/>
        <vertical/>
        <horizontal/>
      </border>
    </dxf>
    <dxf>
      <font>
        <strike val="0"/>
        <outline val="0"/>
        <shadow val="0"/>
        <name val="Calibri"/>
        <family val="2"/>
      </font>
      <numFmt numFmtId="167" formatCode="0.0"/>
    </dxf>
    <dxf>
      <font>
        <strike val="0"/>
        <outline val="0"/>
        <shadow val="0"/>
        <name val="Calibri"/>
        <family val="2"/>
      </font>
      <numFmt numFmtId="167" formatCode="0.0"/>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numFmt numFmtId="167" formatCode="0.0"/>
      <border diagonalUp="0" diagonalDown="0">
        <left/>
        <right style="thin">
          <color indexed="64"/>
        </right>
        <top/>
        <bottom/>
        <vertical/>
        <horizontal/>
      </border>
    </dxf>
    <dxf>
      <font>
        <strike val="0"/>
        <outline val="0"/>
        <shadow val="0"/>
        <name val="Calibri"/>
        <family val="2"/>
      </font>
      <numFmt numFmtId="167" formatCode="0.0"/>
      <border diagonalUp="0" diagonalDown="0">
        <left style="thin">
          <color indexed="64"/>
        </left>
        <right/>
        <top/>
        <bottom/>
        <vertical/>
        <horizontal/>
      </border>
    </dxf>
    <dxf>
      <font>
        <strike val="0"/>
        <outline val="0"/>
        <shadow val="0"/>
        <name val="Calibri"/>
        <family val="2"/>
      </font>
    </dxf>
    <dxf>
      <font>
        <strike val="0"/>
        <outline val="0"/>
        <shadow val="0"/>
        <name val="Calibri"/>
        <family val="2"/>
      </font>
      <border diagonalUp="0" diagonalDown="0">
        <left style="thin">
          <color rgb="FF8EA9DB"/>
        </left>
        <right style="thin">
          <color rgb="FF8EA9DB"/>
        </right>
        <vertical/>
      </border>
    </dxf>
    <dxf>
      <border diagonalUp="0" diagonalDown="0">
        <left style="thin">
          <color theme="3" tint="-0.249977111117893"/>
        </left>
        <right style="thin">
          <color theme="3" tint="-0.249977111117893"/>
        </right>
        <top style="thin">
          <color theme="3" tint="-0.249977111117893"/>
        </top>
        <bottom style="thin">
          <color theme="3" tint="-0.249977111117893"/>
        </bottom>
      </border>
    </dxf>
    <dxf>
      <font>
        <strike val="0"/>
        <outline val="0"/>
        <shadow val="0"/>
        <name val="Calibri"/>
        <family val="2"/>
      </font>
    </dxf>
    <dxf>
      <font>
        <strike val="0"/>
        <outline val="0"/>
        <shadow val="0"/>
        <u val="none"/>
        <sz val="11"/>
        <color theme="0"/>
        <name val="Calibri"/>
        <family val="2"/>
        <scheme val="minor"/>
      </font>
      <alignment vertical="bottom" textRotation="0" indent="0" justifyLastLine="0" shrinkToFit="0" readingOrder="0"/>
    </dxf>
    <dxf>
      <font>
        <b val="0"/>
        <i val="0"/>
        <strike val="0"/>
        <condense val="0"/>
        <extend val="0"/>
        <outline val="0"/>
        <shadow val="0"/>
        <u val="none"/>
        <vertAlign val="baseline"/>
        <sz val="11"/>
        <color theme="1"/>
        <name val="Calibri"/>
        <family val="2"/>
        <scheme val="minor"/>
      </font>
      <numFmt numFmtId="170" formatCode="0.0%"/>
    </dxf>
    <dxf>
      <numFmt numFmtId="170" formatCode="0.0%"/>
    </dxf>
    <dxf>
      <numFmt numFmtId="170" formatCode="0.0%"/>
    </dxf>
    <dxf>
      <numFmt numFmtId="170" formatCode="0.0%"/>
    </dxf>
    <dxf>
      <font>
        <b val="0"/>
        <i val="0"/>
        <strike val="0"/>
        <condense val="0"/>
        <extend val="0"/>
        <outline val="0"/>
        <shadow val="0"/>
        <u val="none"/>
        <vertAlign val="baseline"/>
        <sz val="11"/>
        <color theme="1"/>
        <name val="Calibri"/>
        <family val="2"/>
        <scheme val="minor"/>
      </font>
      <numFmt numFmtId="170" formatCode="0.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70"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70" formatCode="0.0%"/>
    </dxf>
    <dxf>
      <font>
        <b val="0"/>
        <i val="0"/>
        <strike val="0"/>
        <condense val="0"/>
        <extend val="0"/>
        <outline val="0"/>
        <shadow val="0"/>
        <u val="none"/>
        <vertAlign val="baseline"/>
        <sz val="11"/>
        <color theme="1"/>
        <name val="Calibri"/>
        <family val="2"/>
        <scheme val="minor"/>
      </font>
      <numFmt numFmtId="170" formatCode="0.0%"/>
    </dxf>
    <dxf>
      <font>
        <b val="0"/>
        <i val="0"/>
        <strike val="0"/>
        <condense val="0"/>
        <extend val="0"/>
        <outline val="0"/>
        <shadow val="0"/>
        <u val="none"/>
        <vertAlign val="baseline"/>
        <sz val="11"/>
        <color theme="1"/>
        <name val="Calibri"/>
        <family val="2"/>
        <scheme val="minor"/>
      </font>
      <numFmt numFmtId="170" formatCode="0.0%"/>
    </dxf>
    <dxf>
      <font>
        <b val="0"/>
        <i val="0"/>
        <strike val="0"/>
        <condense val="0"/>
        <extend val="0"/>
        <outline val="0"/>
        <shadow val="0"/>
        <u val="none"/>
        <vertAlign val="baseline"/>
        <sz val="11"/>
        <color theme="1"/>
        <name val="Calibri"/>
        <family val="2"/>
        <scheme val="minor"/>
      </font>
      <numFmt numFmtId="170" formatCode="0.0%"/>
    </dxf>
    <dxf>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70" formatCode="0.0%"/>
    </dxf>
    <dxf>
      <numFmt numFmtId="170" formatCode="0.0%"/>
    </dxf>
    <dxf>
      <alignment horizontal="general" vertical="bottom" textRotation="0" wrapText="1" indent="0" justifyLastLine="0" shrinkToFit="0" readingOrder="0"/>
    </dxf>
    <dxf>
      <numFmt numFmtId="170" formatCode="0.0%"/>
    </dxf>
    <dxf>
      <font>
        <strike val="0"/>
        <outline val="0"/>
        <shadow val="0"/>
        <vertAlign val="baseline"/>
        <name val="Calibri"/>
        <family val="2"/>
        <scheme val="minor"/>
      </font>
      <alignment horizontal="left" vertical="bottom" textRotation="0" wrapText="0" indent="0" justifyLastLine="0" shrinkToFit="0" readingOrder="0"/>
    </dxf>
    <dxf>
      <font>
        <strike val="0"/>
        <outline val="0"/>
        <shadow val="0"/>
        <vertAlign val="baseline"/>
        <name val="Calibri"/>
        <family val="2"/>
        <scheme val="minor"/>
      </font>
      <alignment textRotation="0" wrapText="0" indent="0" justifyLastLine="0" shrinkToFit="0" readingOrder="0"/>
    </dxf>
    <dxf>
      <font>
        <strike val="0"/>
        <outline val="0"/>
        <shadow val="0"/>
        <vertAlign val="baseline"/>
        <name val="Calibri"/>
        <family val="2"/>
        <scheme val="minor"/>
      </font>
    </dxf>
    <dxf>
      <font>
        <b/>
        <i val="0"/>
        <strike val="0"/>
        <condense val="0"/>
        <extend val="0"/>
        <outline val="0"/>
        <shadow val="0"/>
        <u val="none"/>
        <vertAlign val="baseline"/>
        <sz val="11"/>
        <color auto="1"/>
        <name val="Calibri"/>
        <family val="2"/>
        <scheme val="minor"/>
      </font>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dxf>
    <dxf>
      <border>
        <left style="thin">
          <color theme="1"/>
        </left>
      </border>
    </dxf>
    <dxf>
      <border>
        <left style="thin">
          <color theme="1"/>
        </left>
      </border>
    </dxf>
    <dxf>
      <border>
        <top style="thin">
          <color theme="1"/>
        </top>
      </border>
    </dxf>
    <dxf>
      <border>
        <top style="thin">
          <color theme="1"/>
        </top>
      </border>
    </dxf>
    <dxf>
      <font>
        <b/>
        <color theme="1"/>
      </font>
    </dxf>
    <dxf>
      <font>
        <b/>
        <color theme="1"/>
      </font>
    </dxf>
    <dxf>
      <font>
        <b/>
        <color theme="1"/>
      </font>
      <border>
        <top style="double">
          <color theme="1"/>
        </top>
      </border>
    </dxf>
    <dxf>
      <font>
        <b/>
        <color theme="0"/>
      </font>
      <fill>
        <patternFill patternType="solid">
          <fgColor theme="1"/>
          <bgColor rgb="FF555555"/>
        </patternFill>
      </fill>
    </dxf>
    <dxf>
      <font>
        <color theme="1"/>
      </font>
      <border>
        <left style="thin">
          <color theme="1"/>
        </left>
        <right style="thin">
          <color theme="1"/>
        </right>
        <top style="thin">
          <color theme="1"/>
        </top>
        <bottom style="thin">
          <color theme="1"/>
        </bottom>
      </border>
    </dxf>
  </dxfs>
  <tableStyles count="1" defaultTableStyle="TableStyleMedium2" defaultPivotStyle="PivotStyleLight16">
    <tableStyle name="Indicator Table" pivot="0" count="9" xr9:uid="{8A7C7D1D-D954-4B90-80FE-B3774B61134F}">
      <tableStyleElement type="wholeTable" dxfId="839"/>
      <tableStyleElement type="headerRow" dxfId="838"/>
      <tableStyleElement type="totalRow" dxfId="837"/>
      <tableStyleElement type="firstColumn" dxfId="836"/>
      <tableStyleElement type="lastColumn" dxfId="835"/>
      <tableStyleElement type="firstRowStripe" dxfId="834"/>
      <tableStyleElement type="secondRowStripe" dxfId="833"/>
      <tableStyleElement type="firstColumnStripe" dxfId="832"/>
      <tableStyleElement type="secondColumnStripe" dxfId="831"/>
    </tableStyle>
  </tableStyles>
  <colors>
    <mruColors>
      <color rgb="FFFDF5E5"/>
      <color rgb="FF5555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5216D3-5185-4210-A07B-2E2987A62D9F}" name="Contents" displayName="Contents" ref="C8:C28" totalsRowShown="0" headerRowDxfId="830" dataDxfId="829" dataCellStyle="Hyperlink">
  <autoFilter ref="C8:C28" xr:uid="{00000000-0009-0000-0100-000001000000}">
    <filterColumn colId="0" hiddenButton="1"/>
  </autoFilter>
  <tableColumns count="1">
    <tableColumn id="1" xr3:uid="{7616A6F4-73F7-4F80-80F5-F0C222B5F757}" name="Contents:" dataDxfId="828" dataCellStyle="Hyperlink"/>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3B9EAE85-157E-4243-A644-3B9D83221311}" name="Engagement_by_long__standing_illness_or_disability" displayName="Engagement_by_long__standing_illness_or_disability" ref="B98:C100" totalsRowShown="0">
  <autoFilter ref="B98:C100" xr:uid="{851F418D-EA40-4FA8-89A1-824C624481E0}"/>
  <tableColumns count="2">
    <tableColumn id="1" xr3:uid="{3CAD83BD-E274-49EC-B1E4-D696D1F1C0E4}" name="Long-standing illness or disability"/>
    <tableColumn id="2" xr3:uid="{32E18A36-0CDB-4BA7-8E89-3B64B10DF998}" name="2021/22" dataDxfId="814" dataCellStyle="Percent"/>
  </tableColumns>
  <tableStyleInfo name="Indicator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9CC8C494-6641-4E0C-893D-4E62B2ECD358}" name="Total_digital_engagement" displayName="Total_digital_engagement" ref="B12:C20" totalsRowShown="0">
  <autoFilter ref="B12:C20" xr:uid="{317DFB98-0013-40A4-82ED-8A32B923EF03}"/>
  <tableColumns count="2">
    <tableColumn id="1" xr3:uid="{4BBAE973-EBD2-48DB-994D-56E68E08997C}" name="Activity" dataDxfId="813"/>
    <tableColumn id="2" xr3:uid="{E3DEBF70-17F4-4BFB-B503-50F419C69281}" name="2021/22" dataDxfId="812" dataCellStyle="Percent"/>
  </tableColumns>
  <tableStyleInfo name="Indicator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857A9FC6-7F4D-470D-B540-8ED23794C8E1}" name="Barriers_to_engaging_with_heritage_services_online" displayName="Barriers_to_engaging_with_heritage_services_online" ref="B23:C33" totalsRowShown="0">
  <autoFilter ref="B23:C33" xr:uid="{BA718395-DFCF-4186-8A8C-06FB6FA36FD5}"/>
  <tableColumns count="2">
    <tableColumn id="1" xr3:uid="{417E2B81-01C8-4A3A-A045-82D22A3FD138}" name="Barrier"/>
    <tableColumn id="2" xr3:uid="{4FC59CFE-1C31-4C7C-83C7-8828F986B205}" name="2021/22" dataDxfId="811" dataCellStyle="Percent"/>
  </tableColumns>
  <tableStyleInfo name="Indicator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6782A897-3299-462D-A7DE-2994F8C2C643}" name="Digital_engagement_by_age" displayName="Digital_engagement_by_age" ref="B50:C65" totalsRowShown="0">
  <autoFilter ref="B50:C65" xr:uid="{3666BE73-133D-4DE9-A35E-4F98E40DD685}"/>
  <tableColumns count="2">
    <tableColumn id="1" xr3:uid="{900E2ADC-2676-403E-85A1-B477ABDB1D27}" name="Age"/>
    <tableColumn id="2" xr3:uid="{A15F1778-8E96-49B4-8899-521086D0D90D}" name="2021/22" dataDxfId="810" dataCellStyle="Percent"/>
  </tableColumns>
  <tableStyleInfo name="Indicator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6D38C84F-B33D-4870-9A90-2F9CA4D08DA3}" name="Digital_engagement_by_ethnicity" displayName="Digital_engagement_by_ethnicity" ref="B68:C73" totalsRowShown="0">
  <autoFilter ref="B68:C73" xr:uid="{8FAA5EF3-BB6D-49D4-A9D6-0D9FE74A58DB}"/>
  <tableColumns count="2">
    <tableColumn id="1" xr3:uid="{12556D8E-6CEA-44ED-BF57-83F58749DF3E}" name="Ethnicity"/>
    <tableColumn id="2" xr3:uid="{99D5F748-B662-44D6-BCEB-DBEA0D1F8063}" name="2021/22" dataDxfId="809" dataCellStyle="Percent"/>
  </tableColumns>
  <tableStyleInfo name="Indicator Tabl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73CC6789-6CDA-4964-9A23-F1BDE16162E4}" name="Digital_engagement_by_region" displayName="Digital_engagement_by_region" ref="A38:C47" totalsRowShown="0">
  <autoFilter ref="A38:C47" xr:uid="{61A009CE-5C5C-4C3B-8C28-9B1176235D4C}"/>
  <tableColumns count="3">
    <tableColumn id="1" xr3:uid="{0E39CFDC-FDF5-475B-A7C8-892124DFE137}" name="ONS Code"/>
    <tableColumn id="2" xr3:uid="{29562F11-61C3-48E9-A5BD-E9A1F0B2DB0B}" name="Region"/>
    <tableColumn id="3" xr3:uid="{9D491CAB-A732-4E02-99AF-181F8B470262}" name="2021/22" dataDxfId="808" dataCellStyle="Percent"/>
  </tableColumns>
  <tableStyleInfo name="Indicator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FE8B6122-7EA3-41F8-8E0F-D6C8FFA2C591}" name="TPS___Participation_by_IMD_Decile" displayName="TPS___Participation_by_IMD_Decile" ref="B71:C81" totalsRowShown="0">
  <autoFilter ref="B71:C81" xr:uid="{00000000-0009-0000-0100-00000A000000}"/>
  <tableColumns count="2">
    <tableColumn id="1" xr3:uid="{E1A8AC51-CEEE-4B59-8333-9140EC7B4C43}" name="Participation by Index of Deprivation _x000a_(1 = most deprived, 10 = least deprived)"/>
    <tableColumn id="2" xr3:uid="{66C61BB1-B6EB-4ED9-88B1-4D0EC1CE8902}" name="2015/16"/>
  </tableColumns>
  <tableStyleInfo name="Indicator Tabl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47B55C7-6AA1-43C3-8EA6-96AC0CA89AD0}" name="TPS___Youth_Participation_in_Heritage" displayName="TPS___Youth_Participation_in_Heritage" ref="A55:AM68" totalsRowShown="0" headerRowDxfId="807" dataDxfId="806" tableBorderDxfId="805">
  <autoFilter ref="A55:AM68" xr:uid="{00000000-0009-0000-0100-00000B000000}"/>
  <tableColumns count="39">
    <tableColumn id="35" xr3:uid="{A7968247-4C82-4BEF-9582-0DE5EA5F4753}" name="ONS Code" dataDxfId="804"/>
    <tableColumn id="1" xr3:uid="{D69298B0-F800-4405-9895-F55FB642B2F9}" name="Percentage of all 11-15 year olds who have participated in the historic environment [1] [3]" dataDxfId="803"/>
    <tableColumn id="2" xr3:uid="{60803DF7-6572-40AE-8397-42C08C12C876}" name="%_ _x000a_2005/06" dataDxfId="802"/>
    <tableColumn id="3" xr3:uid="{97D71F30-E5EF-4E64-815D-0A1ECE318F99}" name="Confidence interval_ _x000a_2005/06" dataDxfId="801"/>
    <tableColumn id="4" xr3:uid="{34346B44-8609-4EB8-A416-65C5B139C135}" name="%_ _x000a_2006/07" dataDxfId="800"/>
    <tableColumn id="5" xr3:uid="{7BA0C582-4DAB-4ECA-BE07-C47B24CA6A0F}" name="Confidence interval_ _x000a_2006/07" dataDxfId="799"/>
    <tableColumn id="6" xr3:uid="{1091B35B-BCC0-4E22-A81E-894A76DAEFA2}" name="%_ _x000a_2007/08" dataDxfId="798"/>
    <tableColumn id="7" xr3:uid="{FEA9AEC9-3521-4495-AE85-867B63404244}" name="Confidence interval_ _x000a_2007/08" dataDxfId="797"/>
    <tableColumn id="8" xr3:uid="{A23008A0-99D3-4C90-A657-0D2F5A3E2451}" name="%_ _x000a_2008/09" dataDxfId="796"/>
    <tableColumn id="9" xr3:uid="{675B574D-C54D-455F-A96A-9BBBD5E55F80}" name="Confidence interval_ _x000a_2008/09" dataDxfId="795"/>
    <tableColumn id="10" xr3:uid="{8BBFA661-B97F-4FDD-AFBB-2616475BAB85}" name="%_ _x000a_2009/10" dataDxfId="794"/>
    <tableColumn id="11" xr3:uid="{BAAA970E-41B3-4D27-AFEB-DC8DF5F14ED5}" name="Confidence interval_ _x000a_2009/10" dataDxfId="793"/>
    <tableColumn id="12" xr3:uid="{7EDCD17F-14FD-463B-90DB-BB29C21A7CA5}" name="%_ _x000a_2010/11" dataDxfId="792"/>
    <tableColumn id="13" xr3:uid="{E7F1940C-9FA6-40E0-896F-6C8AAED98A61}" name="Confidence interval_ _x000a_2010/11" dataDxfId="791"/>
    <tableColumn id="14" xr3:uid="{161A3454-385E-4D61-A2BE-337AC0D9A507}" name="%_ _x000a_2011/12" dataDxfId="790"/>
    <tableColumn id="15" xr3:uid="{B7D76435-DA6E-4397-8221-4FF11676DBB3}" name="Confidence interval_ _x000a_2011/12" dataDxfId="789"/>
    <tableColumn id="16" xr3:uid="{31882393-20D8-4DD2-88DC-8802B58DC28B}" name="%_ _x000a_2012/13" dataDxfId="788"/>
    <tableColumn id="17" xr3:uid="{44024E90-8236-4477-944C-672B4076CC45}" name="Confidence interval_ _x000a_2012/13" dataDxfId="787"/>
    <tableColumn id="18" xr3:uid="{4698A494-00A6-4B62-AED8-B4DFD25AA8DA}" name="%_ _x000a_2013/14" dataDxfId="786"/>
    <tableColumn id="19" xr3:uid="{02954736-E0F3-4F42-90DC-A3F4833F2A7E}" name="Confidence interval_ _x000a_2013/14" dataDxfId="785"/>
    <tableColumn id="20" xr3:uid="{9DF3772B-919C-4340-A60B-1517C2762BDD}" name="%_ _x000a_2014/15" dataDxfId="784"/>
    <tableColumn id="21" xr3:uid="{B07A7474-2258-4201-9137-325753F02364}" name="Confidence interval_ _x000a_2014/15" dataDxfId="783"/>
    <tableColumn id="22" xr3:uid="{DF56289F-B801-4B8B-BC0D-E636526F4283}" name="%_ _x000a_2015/16" dataDxfId="782"/>
    <tableColumn id="23" xr3:uid="{704EC0B6-C5C0-4B1A-9A33-0AEB1DCDD24E}" name="Confidence interval_ _x000a_2015/16" dataDxfId="781"/>
    <tableColumn id="24" xr3:uid="{74347BCD-1EF9-4A9A-A8EA-FCFA01835D24}" name="%_ _x000a_2016/17" dataDxfId="780"/>
    <tableColumn id="25" xr3:uid="{6BB0A715-5E3D-46B3-BDDC-2C2AC8590209}" name="Lower estimate_ _x000a_2016/17" dataDxfId="779"/>
    <tableColumn id="26" xr3:uid="{7E81A477-4C3F-4EBD-B0C7-1D5A0CAE4A14}" name="Upper estimate_ _x000a_2016/17" dataDxfId="778"/>
    <tableColumn id="27" xr3:uid="{3D9CC5C6-E38D-4EE5-B5F2-9EC9B7E34F98}" name="%_ _x000a_2017/18" dataDxfId="777"/>
    <tableColumn id="28" xr3:uid="{C69312D6-7C3A-4674-8D2A-BFB9264C0E57}" name="Lower estimate_ _x000a_2017/18" dataDxfId="776"/>
    <tableColumn id="29" xr3:uid="{6DC9B8F4-F8E9-458A-8DF5-D70203944F7C}" name="Upper estimate_ _x000a_2017/18" dataDxfId="775"/>
    <tableColumn id="30" xr3:uid="{EF8A31A4-1754-4E2D-857E-681E330E9E51}" name="Sample size_ _x000a_2017/18" dataDxfId="774" dataCellStyle="Comma"/>
    <tableColumn id="31" xr3:uid="{84FC4101-2C96-4557-B4A0-2BD625C1EE69}" name="%_ _x000a_2018/19" dataDxfId="773"/>
    <tableColumn id="32" xr3:uid="{D906C5BD-3991-4C92-9F47-9E27F641BBA7}" name="Lower estimate_ _x000a_2018/19" dataDxfId="772"/>
    <tableColumn id="33" xr3:uid="{DE7A372D-9C74-4995-B6A2-49F9E3FC7A52}" name="Upper estimate_ _x000a_2018/19" dataDxfId="771"/>
    <tableColumn id="34" xr3:uid="{D888A40A-6FEA-4E2C-93C5-AA2763FA9577}" name="Sample size_ _x000a_2018/19" dataDxfId="770" dataCellStyle="Comma"/>
    <tableColumn id="36" xr3:uid="{879E4346-CE1B-46EB-979F-AF123789B7DF}" name="%_ _x000a_2019/20" dataDxfId="769"/>
    <tableColumn id="37" xr3:uid="{8EF73E7D-18C0-4605-8412-45C6C401E136}" name="Lower estimate_ _x000a_2019/20" dataDxfId="768"/>
    <tableColumn id="38" xr3:uid="{95324784-9C7B-43F0-B96D-3F3C13FE6952}" name="Upper estimate_ _x000a_2019/20" dataDxfId="767"/>
    <tableColumn id="39" xr3:uid="{25CC2C44-0176-49A1-AAB9-04EA8E110960}" name="Sample size_ _x000a_2019/20" dataDxfId="766" dataCellStyle="Comma"/>
  </tableColumns>
  <tableStyleInfo name="Indicator Tabl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AD3F3E2D-B3E6-4D32-9859-C81E07F06D63}" name="TPS___Adult_Participation_in_Heritage___Adults_Living_With_Limiting_Illness_or_Disability" displayName="TPS___Adult_Participation_in_Heritage___Adults_Living_With_Limiting_Illness_or_Disability" ref="A43:AM53" totalsRowShown="0" headerRowDxfId="765" dataDxfId="764" tableBorderDxfId="763">
  <autoFilter ref="A43:AM53" xr:uid="{00000000-0009-0000-0100-00000C000000}"/>
  <tableColumns count="39">
    <tableColumn id="35" xr3:uid="{9D961323-F4AA-450C-92B6-3A258B02AD67}" name="ONS Code" dataDxfId="762"/>
    <tableColumn id="1" xr3:uid="{67E7A71C-51D9-4A5C-90D9-B55DAD3F4949}" name="Percentage of adults that have participated in the historic environment [1] _x000a_(People with limiting illness or disabilities)" dataDxfId="761"/>
    <tableColumn id="2" xr3:uid="{18BDF15A-62F6-444B-B3E2-8877031AE257}" name="%_ _x000a_2005/06" dataDxfId="760"/>
    <tableColumn id="3" xr3:uid="{171D8918-46D9-4686-90B9-3EC1CF310104}" name="Confidence interval_ _x000a_2005/06" dataDxfId="759"/>
    <tableColumn id="4" xr3:uid="{33D1DE41-E7A8-48D4-B234-7ABFC4756B3F}" name="%_ _x000a_2006/07" dataDxfId="758"/>
    <tableColumn id="5" xr3:uid="{C1F2C058-FD12-4D00-BDAE-8F37361E4C61}" name="Confidence interval_ _x000a_2006/07" dataDxfId="757"/>
    <tableColumn id="6" xr3:uid="{087FEB16-3473-4C2A-94D8-6F526C4B79D8}" name="%_ _x000a_2007/08" dataDxfId="756"/>
    <tableColumn id="7" xr3:uid="{5B464559-E062-4327-8C36-9ED75948AAE2}" name="Confidence interval_ _x000a_2007/08" dataDxfId="755"/>
    <tableColumn id="8" xr3:uid="{72ABBEC6-4BD6-4073-A3B1-DD36EA3AAFE4}" name="%_ _x000a_2008/09" dataDxfId="754"/>
    <tableColumn id="9" xr3:uid="{3825DC4C-39BA-4334-9ECC-6F9137F7DFC8}" name="Confidence interval_ _x000a_2008/09" dataDxfId="753"/>
    <tableColumn id="10" xr3:uid="{9D19DADF-64A9-42D5-8DC2-CFC2CBC7C054}" name="%_ _x000a_2009/10" dataDxfId="752"/>
    <tableColumn id="11" xr3:uid="{E7D6B6EB-0297-429C-8D3F-D810E81E0740}" name="Confidence interval_ _x000a_2009/10" dataDxfId="751"/>
    <tableColumn id="12" xr3:uid="{8C80E484-B007-4A23-ADEE-5A41E4A492AC}" name="%_ _x000a_2010/11" dataDxfId="750"/>
    <tableColumn id="13" xr3:uid="{44A3267C-6E38-401A-988C-9A78A228BE29}" name="Confidence interval_ _x000a_2010/11" dataDxfId="749"/>
    <tableColumn id="14" xr3:uid="{8B8066A7-35CC-47EE-A486-084481229435}" name="%_ _x000a_2011/12" dataDxfId="748"/>
    <tableColumn id="15" xr3:uid="{E7F062AE-6962-4465-862D-0D9486386B93}" name="Confidence interval_ _x000a_2011/12" dataDxfId="747"/>
    <tableColumn id="16" xr3:uid="{890DCDD7-9739-4CDC-8DBF-EEBEE5C69C10}" name="%_ _x000a_2012/13" dataDxfId="746"/>
    <tableColumn id="17" xr3:uid="{A9068C62-ACF1-44BE-B2D4-2AB24E833659}" name="Confidence interval_ _x000a_2012/13" dataDxfId="745"/>
    <tableColumn id="18" xr3:uid="{E434592B-9F01-44B2-A894-0121F1E3B067}" name="%_ _x000a_2013/14" dataDxfId="744"/>
    <tableColumn id="19" xr3:uid="{B0A9A224-8B3F-4605-A68F-836B348CF0E8}" name="Confidence interval_ _x000a_2013/14" dataDxfId="743"/>
    <tableColumn id="20" xr3:uid="{20AC64D0-58AB-44F8-B812-85BD72691A28}" name="%_ _x000a_2014/15" dataDxfId="742"/>
    <tableColumn id="21" xr3:uid="{A5DB51DB-CD1B-44BB-8B2A-8E5539A95678}" name="Confidence interval_ _x000a_2014/15" dataDxfId="741"/>
    <tableColumn id="22" xr3:uid="{8D01015F-CD3B-424A-A4B9-167278738A94}" name="%_ _x000a_2015/16" dataDxfId="740"/>
    <tableColumn id="23" xr3:uid="{472E8B4B-3B23-4213-85F7-5EA3D672982E}" name="Confidence interval_ _x000a_2015/16" dataDxfId="739"/>
    <tableColumn id="24" xr3:uid="{4F8C0B60-42CE-4310-9239-8C8313619BFE}" name="%_ _x000a_2016/17" dataDxfId="738"/>
    <tableColumn id="25" xr3:uid="{8860D915-1AC6-4F62-B38F-D2ABBC314648}" name="Lower estimate_ _x000a_2016/17" dataDxfId="737"/>
    <tableColumn id="26" xr3:uid="{9DBBC207-2D20-47D4-B518-E42C95C3BC37}" name="Upper estimate_ _x000a_2016/17" dataDxfId="736"/>
    <tableColumn id="27" xr3:uid="{622761F8-0525-44C2-988D-544F37F5C45F}" name="%_ _x000a_2017/18" dataDxfId="735"/>
    <tableColumn id="28" xr3:uid="{C9296AE3-311E-4873-9AB4-C849BF556821}" name="Lower estimate_ _x000a_2017/18" dataDxfId="734"/>
    <tableColumn id="29" xr3:uid="{29F1928B-4314-4882-918B-7A49603AD6E5}" name="Upper estimate_ _x000a_2017/18" dataDxfId="733"/>
    <tableColumn id="30" xr3:uid="{55673E4D-B75F-4602-88D5-9E987AE716DC}" name="Sample size_ _x000a_2017/18" dataDxfId="732" dataCellStyle="Comma"/>
    <tableColumn id="31" xr3:uid="{9A9F768B-6DC1-4817-B60B-38316EB076EF}" name="%_ _x000a_2018/19" dataDxfId="731"/>
    <tableColumn id="32" xr3:uid="{DA80192A-3BCA-4C58-96A7-CFF0F03CA422}" name="Lower estimate_ _x000a_2018/19" dataDxfId="730"/>
    <tableColumn id="33" xr3:uid="{FC21E666-5F8D-461E-8194-CA563F4375BA}" name="Upper estimate_ _x000a_2018/19" dataDxfId="729"/>
    <tableColumn id="34" xr3:uid="{F6ADA636-4D46-404E-817A-AA6D1AE10A80}" name="Sample size_ _x000a_2018/19" dataDxfId="728" dataCellStyle="Comma"/>
    <tableColumn id="36" xr3:uid="{68397ECE-DCF5-4D60-88A9-B51D3067A25A}" name="%_ _x000a_2019/20" dataDxfId="727"/>
    <tableColumn id="37" xr3:uid="{329BBC8C-89D2-421F-9904-63D43E6A7CEC}" name="Lower estimate_ _x000a_2019/20" dataDxfId="726"/>
    <tableColumn id="38" xr3:uid="{D32EAB24-A954-4564-A1FF-40C7E0CB0F4F}" name="Upper estimate_ _x000a_2019/20" dataDxfId="725"/>
    <tableColumn id="39" xr3:uid="{0E195E6E-C7DF-41A1-95FC-DF0BC18FE632}" name="Sample size_ _x000a_2019/20" dataDxfId="724" dataCellStyle="Comma"/>
  </tableColumns>
  <tableStyleInfo name="Indicator Tabl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DCC4CAC2-3AE4-46CA-B469-891E8A7CC011}" name="TPS___Adult_Participation_in_Heritage___Black_and_Minority_Ethnic_Groups" displayName="TPS___Adult_Participation_in_Heritage___Black_and_Minority_Ethnic_Groups" ref="A32:AM42" totalsRowShown="0" headerRowDxfId="723" dataDxfId="722" tableBorderDxfId="721">
  <autoFilter ref="A32:AM42" xr:uid="{00000000-0009-0000-0100-00000D000000}"/>
  <tableColumns count="39">
    <tableColumn id="35" xr3:uid="{9056C0B0-8E6A-4947-A03C-0A49D6EFE4C5}" name="ONS Code" dataDxfId="720"/>
    <tableColumn id="1" xr3:uid="{0DBEA418-06DD-4831-9949-9663F72BB6A4}" name="Percentage of adults that have participated in the historic environment [1] _x000a_(Black and Ethnic Minorities) " dataDxfId="719"/>
    <tableColumn id="2" xr3:uid="{9BE2C9B8-5373-4234-B630-EE1F2BB8DD0F}" name="%_ _x000a_2005/06" dataDxfId="718"/>
    <tableColumn id="3" xr3:uid="{EDCFA55F-B2A8-4E56-848B-AF50DE4EFF7E}" name="Confidence interval_ _x000a_2005/06" dataDxfId="717"/>
    <tableColumn id="4" xr3:uid="{9AC5D68A-BDEA-45F7-A1EC-E57594B5A7D3}" name="%_ _x000a_2006/07" dataDxfId="716"/>
    <tableColumn id="5" xr3:uid="{1F5319C5-54E3-478E-A3DB-74548FDDC807}" name="Confidence interval_ _x000a_2006/07" dataDxfId="715"/>
    <tableColumn id="6" xr3:uid="{CB0C40DC-973B-4A2E-907B-FC6450B6B851}" name="%_ _x000a_2007/08" dataDxfId="714"/>
    <tableColumn id="7" xr3:uid="{14CC1261-ED19-4483-A986-AFF3FC9E6EF6}" name="Confidence interval_ _x000a_2007/08" dataDxfId="713"/>
    <tableColumn id="8" xr3:uid="{E7150D5D-9F50-475C-B144-403FA0070F66}" name="%_ _x000a_2008/09" dataDxfId="712"/>
    <tableColumn id="9" xr3:uid="{75E8C309-E72D-4834-9D1C-44AEE70DE0BD}" name="Confidence interval_ _x000a_2008/09" dataDxfId="711"/>
    <tableColumn id="10" xr3:uid="{DA952453-84F9-4A6E-8F28-924EE2BFABCC}" name="%_ _x000a_2009/10" dataDxfId="710"/>
    <tableColumn id="11" xr3:uid="{B9A9E9D6-E298-4E31-8510-1685A5562569}" name="Confidence interval_ _x000a_2009/10" dataDxfId="709"/>
    <tableColumn id="12" xr3:uid="{293A8233-A8F9-4441-8212-E8BBE85B3325}" name="%_ _x000a_2010/11" dataDxfId="708"/>
    <tableColumn id="13" xr3:uid="{1A97F9ED-7F01-4259-B39C-49EA403784F1}" name="Confidence interval_ _x000a_2010/11" dataDxfId="707"/>
    <tableColumn id="14" xr3:uid="{2358B6E1-D998-4BA7-8061-72CBD12EBB99}" name="%_ _x000a_2011/12" dataDxfId="706"/>
    <tableColumn id="15" xr3:uid="{1CC35DF2-B338-4C19-AEEE-2A22861FC5DD}" name="Confidence interval_ _x000a_2011/12" dataDxfId="705"/>
    <tableColumn id="16" xr3:uid="{27858E96-C685-4C2D-9D30-A02B7D6C35BB}" name="%_ _x000a_2012/13" dataDxfId="704"/>
    <tableColumn id="17" xr3:uid="{5B13BACF-ECEA-4A5C-914E-9102F9D950E6}" name="Confidence interval_ _x000a_2012/13" dataDxfId="703"/>
    <tableColumn id="18" xr3:uid="{9B23258B-9306-42F2-A9F3-DF845A0AFD82}" name="%_ _x000a_2013/14" dataDxfId="702"/>
    <tableColumn id="19" xr3:uid="{0A5FEB4A-7C63-49D1-87E0-ACEB6912E706}" name="Confidence interval_ _x000a_2013/14" dataDxfId="701"/>
    <tableColumn id="20" xr3:uid="{B7026B8D-45EF-418A-885F-EF8BC029C6DE}" name="%_ _x000a_2014/15" dataDxfId="700"/>
    <tableColumn id="21" xr3:uid="{95BB239F-7733-484D-874F-20879034D2B9}" name="Confidence interval_ _x000a_2014/15" dataDxfId="699"/>
    <tableColumn id="22" xr3:uid="{4B502BC4-CE33-474C-9849-13D071D83736}" name="%_ _x000a_2015/16" dataDxfId="698"/>
    <tableColumn id="23" xr3:uid="{FF6646BE-CA51-4FC4-A570-F3388E8727BF}" name="Confidence interval_ _x000a_2015/16" dataDxfId="697"/>
    <tableColumn id="24" xr3:uid="{308BE47D-8790-4B1D-B665-7A67FD664C14}" name="%_ _x000a_2016/17" dataDxfId="696"/>
    <tableColumn id="25" xr3:uid="{599658EF-9453-41E3-A22F-1B5F7ABB24B4}" name="Lower estimate_ _x000a_2016/17" dataDxfId="695"/>
    <tableColumn id="26" xr3:uid="{AFA52154-B761-47E1-B9B4-28184E036D40}" name="Upper estimate_ _x000a_2016/17" dataDxfId="694"/>
    <tableColumn id="27" xr3:uid="{951EBC09-96BD-47CA-8378-9E1686A93273}" name="%_ _x000a_2017/18" dataDxfId="693"/>
    <tableColumn id="28" xr3:uid="{FEB7343A-0F2D-4A8E-B492-C8507A8D0F42}" name="Lower estimate_ _x000a_2017/18" dataDxfId="692"/>
    <tableColumn id="29" xr3:uid="{EE14891E-FC2A-4044-AFF6-2C853588C27B}" name="Upper estimate_ _x000a_2017/18" dataDxfId="691"/>
    <tableColumn id="30" xr3:uid="{5BBF2B29-034C-429F-BC51-162265C19DA7}" name="Sample size_ _x000a_2017/18" dataDxfId="690" dataCellStyle="Comma"/>
    <tableColumn id="31" xr3:uid="{FB342FD8-D5A5-4B76-9B71-2FC5B2BB37EE}" name="%_ _x000a_2018/19" dataDxfId="689"/>
    <tableColumn id="32" xr3:uid="{1418B866-A0A2-468C-BFC6-F700E8AD26AD}" name="Lower estimate_ _x000a_2018/19" dataDxfId="688"/>
    <tableColumn id="33" xr3:uid="{3BC3CFF1-91B8-441E-BC2E-1993E48F8834}" name="Upper estimate_ _x000a_2018/19" dataDxfId="687"/>
    <tableColumn id="34" xr3:uid="{5B97FC94-A09E-4EBF-8292-C4057E747177}" name="Sample size_ _x000a_2018/19" dataDxfId="686" dataCellStyle="Comma"/>
    <tableColumn id="36" xr3:uid="{96C8CCA3-3C8D-4E86-9C2D-A10B3305C9C4}" name="%_ _x000a_2019/20" dataDxfId="685"/>
    <tableColumn id="37" xr3:uid="{B0AE6D7A-B801-4F05-99A7-4A405DC6908A}" name="Lower estimate_ _x000a_2019/20" dataDxfId="684"/>
    <tableColumn id="38" xr3:uid="{11F77556-04A9-45F9-8410-CA5BFC35FF1A}" name="Upper estimate_ _x000a_2019/20" dataDxfId="683"/>
    <tableColumn id="39" xr3:uid="{7A276DA4-947E-4EA4-BD84-C62A07E3D21A}" name="Sample size_ _x000a_2019/20" dataDxfId="682" dataCellStyle="Comma"/>
  </tableColumns>
  <tableStyleInfo name="Indicator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24AA36-84E3-4D2E-8D60-208B6056FC8B}" name="Tables" displayName="Tables" ref="C7:E59" totalsRowShown="0" headerRowDxfId="827" dataDxfId="826">
  <autoFilter ref="C7:E59" xr:uid="{00000000-0009-0000-0100-00003E000000}"/>
  <tableColumns count="3">
    <tableColumn id="1" xr3:uid="{C51697CF-8126-41BC-884E-06263A70ED99}" name="Worksheet" dataCellStyle="Hyperlink"/>
    <tableColumn id="4" xr3:uid="{566260D0-3599-48B7-9CE4-60F73417539F}" name="Table" dataDxfId="825"/>
    <tableColumn id="5" xr3:uid="{56FEF91B-F63C-48E0-A034-D11202AABF0F}" name="Includes ONS Geography Codes" dataDxfId="824"/>
  </tableColumns>
  <tableStyleInfo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26759836-5324-4F46-A25E-674529082ECC}" name="TPS___Adult_Participation_in_Heritage___Lower_SocioEconomic_Groups" displayName="TPS___Adult_Participation_in_Heritage___Lower_SocioEconomic_Groups" ref="A21:AM31" totalsRowShown="0" headerRowDxfId="681" dataDxfId="680" tableBorderDxfId="679">
  <autoFilter ref="A21:AM31" xr:uid="{00000000-0009-0000-0100-00000E000000}"/>
  <tableColumns count="39">
    <tableColumn id="35" xr3:uid="{A26DCC8D-4F2D-406F-BD1B-83330766EA6E}" name="ONS Code" dataDxfId="678"/>
    <tableColumn id="1" xr3:uid="{63ECE118-4448-4517-81A4-D7EAD0755C7C}" name="Percentage of adults that have participated in the historic environment [1]  _x000a_(Lower Socio-Economic Groups)" dataDxfId="677"/>
    <tableColumn id="2" xr3:uid="{BAE6AE5C-F335-4D34-9338-CD1C1DF24030}" name="%_ _x000a_2005/06" dataDxfId="676"/>
    <tableColumn id="3" xr3:uid="{064E5FAA-366A-439F-AE36-462FE8C99E24}" name="Confidence interval_ _x000a_2005/06" dataDxfId="675"/>
    <tableColumn id="4" xr3:uid="{F4B623DA-7551-4CDF-A5D8-DF6DBAF77CD0}" name="%_ _x000a_2006/07" dataDxfId="674"/>
    <tableColumn id="5" xr3:uid="{5DC999C3-0BAA-4660-BF45-999A4801FD09}" name="Confidence interval_ _x000a_2006/07" dataDxfId="673"/>
    <tableColumn id="6" xr3:uid="{8C9F64B2-2F4A-4B66-AA1D-D82ADFFEED1F}" name="%_ _x000a_2007/08" dataDxfId="672"/>
    <tableColumn id="7" xr3:uid="{5E6DEE44-2D92-4FF8-AC59-5EB01BF3B50A}" name="Confidence interval_ _x000a_2007/08" dataDxfId="671"/>
    <tableColumn id="8" xr3:uid="{97929D65-3303-4C92-B007-722A9DD4241B}" name="%_ _x000a_2008/09" dataDxfId="670"/>
    <tableColumn id="9" xr3:uid="{DD2413CD-DAD8-4675-8F2A-6D253EEFE73F}" name="Confidence interval_ _x000a_2008/09" dataDxfId="669"/>
    <tableColumn id="10" xr3:uid="{9CF22FAC-43F0-4E89-A0E0-21B6DACBEB51}" name="%_ _x000a_2009/10" dataDxfId="668"/>
    <tableColumn id="11" xr3:uid="{583A4B9D-B4CF-494D-81EF-4A8DD16E2F1E}" name="Confidence interval_ _x000a_2009/10" dataDxfId="667"/>
    <tableColumn id="12" xr3:uid="{52DEC812-60A2-45BE-8526-CC6039D04ECF}" name="%_ _x000a_2010/11" dataDxfId="666"/>
    <tableColumn id="13" xr3:uid="{C8BFB4B3-6488-4BED-AD6B-5F3D9076E10E}" name="Confidence interval_ _x000a_2010/11" dataDxfId="665"/>
    <tableColumn id="14" xr3:uid="{D3A6BEE0-2207-4202-9870-CB78F34A1993}" name="%_ _x000a_2011/12" dataDxfId="664"/>
    <tableColumn id="15" xr3:uid="{4808CAC6-EB12-4C44-8DF4-6076515D8A8E}" name="Confidence interval_ _x000a_2011/12" dataDxfId="663"/>
    <tableColumn id="16" xr3:uid="{3544E77E-0DFC-4BC1-A615-1B4BC816728B}" name="%_ _x000a_2012/13" dataDxfId="662"/>
    <tableColumn id="17" xr3:uid="{D3450DF2-861E-439B-AC7C-39E50944DA82}" name="Confidence interval_ _x000a_2012/13" dataDxfId="661"/>
    <tableColumn id="18" xr3:uid="{1A48CA2C-E1A3-48B1-A955-AD5B73D9B9B2}" name="%_ _x000a_2013/14" dataDxfId="660"/>
    <tableColumn id="19" xr3:uid="{911D570D-572A-4D7E-B7E1-1880924D6758}" name="Confidence interval_ _x000a_2013/14" dataDxfId="659"/>
    <tableColumn id="20" xr3:uid="{37286EF2-765D-4487-810B-EDD3C80014D4}" name="%_ _x000a_2014/15" dataDxfId="658"/>
    <tableColumn id="21" xr3:uid="{5ECAA07B-4ADF-488C-B0F0-B3D9A0336051}" name="Confidence interval_ _x000a_2014/15" dataDxfId="657"/>
    <tableColumn id="22" xr3:uid="{D9C2D78F-DA81-4BF6-8C1F-EFF9C3C25CD9}" name="%_ _x000a_2015/16" dataDxfId="656"/>
    <tableColumn id="23" xr3:uid="{1965DF66-7415-4CEC-B596-25FF27C5E6BD}" name="Confidence interval_ _x000a_2015/16" dataDxfId="655"/>
    <tableColumn id="24" xr3:uid="{514AB17C-A466-485A-A111-637A50E26EB2}" name="%_ _x000a_2016/17" dataDxfId="654"/>
    <tableColumn id="25" xr3:uid="{B41FC062-3F2D-4050-8990-8D2C4AB08AAF}" name="Lower estimate_ _x000a_2016/17" dataDxfId="653"/>
    <tableColumn id="26" xr3:uid="{72F81E79-AE56-4D6A-BEA1-0466C91C4A64}" name="Upper estimate_ _x000a_2016/17" dataDxfId="652"/>
    <tableColumn id="27" xr3:uid="{E1725188-AAC3-486E-A0EA-96565197F6EC}" name="%_ _x000a_2017/18" dataDxfId="651"/>
    <tableColumn id="28" xr3:uid="{BC7F15F1-BB2F-4BB5-9D20-FBF5656F84E0}" name="Lower estimate_ _x000a_2017/18" dataDxfId="650"/>
    <tableColumn id="29" xr3:uid="{B95EE84B-9EAB-452D-857D-4C689B4C3D9B}" name="Upper estimate_ _x000a_2017/18" dataDxfId="649"/>
    <tableColumn id="30" xr3:uid="{E82B5BDB-0670-40B3-880E-88B4A08BF7F3}" name="Sample size_ _x000a_2017/18" dataDxfId="648" dataCellStyle="Comma"/>
    <tableColumn id="31" xr3:uid="{D751181D-DF64-46D2-A334-FA37C6360AA2}" name="%_ _x000a_2018/19" dataDxfId="647"/>
    <tableColumn id="32" xr3:uid="{422A4A22-9402-4C23-BE42-AD933679856B}" name="Lower estimate_ _x000a_2018/19" dataDxfId="646"/>
    <tableColumn id="33" xr3:uid="{3493E03F-5699-4FF4-9FC8-06E65D7E8290}" name="Upper estimate_ _x000a_2018/19" dataDxfId="645"/>
    <tableColumn id="34" xr3:uid="{2DC51DBD-81AB-4DF7-BF79-5984A6220CAE}" name="Sample size_ _x000a_2018/19" dataDxfId="644" dataCellStyle="Comma"/>
    <tableColumn id="36" xr3:uid="{201A17E8-2D66-4A01-85A6-44047C56B24E}" name="%_ _x000a_2019/20" dataDxfId="643"/>
    <tableColumn id="37" xr3:uid="{0F465206-5852-4776-89FC-62FE3A34C9E1}" name="Lower estimate_ _x000a_2019/20" dataDxfId="642"/>
    <tableColumn id="38" xr3:uid="{DDA95580-7AE0-4406-963F-342B67890C4E}" name="Upper estimate_ _x000a_2019/20" dataDxfId="641"/>
    <tableColumn id="39" xr3:uid="{77F2F502-55E5-4B2E-AA6A-D435914E65C5}" name="Sample size_ _x000a_2019/20" dataDxfId="640" dataCellStyle="Comma"/>
  </tableColumns>
  <tableStyleInfo name="Indicator Tabl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3690F7A6-93D3-4FF6-ACBE-6EED9C88DF32}" name="TPS___Adult_Participation_in_Heritage" displayName="TPS___Adult_Participation_in_Heritage" ref="A10:AM20" totalsRowShown="0" headerRowDxfId="639" dataDxfId="638">
  <autoFilter ref="A10:AM20" xr:uid="{00000000-0009-0000-0100-00000F000000}"/>
  <tableColumns count="39">
    <tableColumn id="35" xr3:uid="{2898DD5F-881A-44DF-BAB6-E5FEB1847B90}" name="ONS Code" dataDxfId="637"/>
    <tableColumn id="1" xr3:uid="{1924C4D0-B187-4BB2-A2EE-92D8BA8F06F1}" name="Percentage of adults that have participated in the historic environment [1] _x000a_(All adults aged 16+)" dataDxfId="636"/>
    <tableColumn id="2" xr3:uid="{A99A33FA-CB4D-43D0-87EF-6D2DAA998511}" name="%_ _x000a_2005/06" dataDxfId="635"/>
    <tableColumn id="3" xr3:uid="{AB37B263-345B-41C5-A42D-2BA113D816B3}" name="Confidence interval_ _x000a_2005/06" dataDxfId="634"/>
    <tableColumn id="4" xr3:uid="{C87C3BBD-6112-44A8-B4AD-D4DEBB9128FA}" name="%_ _x000a_2006/07" dataDxfId="633"/>
    <tableColumn id="5" xr3:uid="{40F502CE-D730-4B94-849D-F72ECF2A0FAB}" name="Confidence interval_ _x000a_2006/07" dataDxfId="632"/>
    <tableColumn id="6" xr3:uid="{24F8A3BB-FD62-4B88-853F-37FFB4B9EB1A}" name="%_ _x000a_2007/08" dataDxfId="631"/>
    <tableColumn id="7" xr3:uid="{768F2FEA-0147-44E7-A7F8-C39A05F7316E}" name="Confidence interval_ _x000a_2007/08" dataDxfId="630"/>
    <tableColumn id="8" xr3:uid="{1AF6DFC6-326B-4177-919F-959BFC2E29D7}" name="%_ _x000a_2008/09" dataDxfId="629"/>
    <tableColumn id="9" xr3:uid="{A60C53D0-818B-4468-A85F-8C0B6978D6DF}" name="Confidence interval_ _x000a_2008/09" dataDxfId="628"/>
    <tableColumn id="10" xr3:uid="{701753C9-0F29-4358-A6C8-C5876A007F81}" name="%_ _x000a_2009/10" dataDxfId="627"/>
    <tableColumn id="11" xr3:uid="{99FF7A00-24B7-4A13-AB52-73B9A7A729D2}" name="Confidence interval_ _x000a_2009/10" dataDxfId="626"/>
    <tableColumn id="12" xr3:uid="{634FC4FC-A92E-4B77-AEF7-764218F5A6DD}" name="%_ _x000a_2010/11" dataDxfId="625"/>
    <tableColumn id="13" xr3:uid="{A899852B-1BA8-4187-B45B-AC6009E57CF3}" name="Confidence interval_ _x000a_2010/11" dataDxfId="624"/>
    <tableColumn id="14" xr3:uid="{58D4B0EF-DFFE-4526-8A71-F2F2A1517C0E}" name="%_ _x000a_2011/12" dataDxfId="623"/>
    <tableColumn id="15" xr3:uid="{BF363C9C-FCA2-4EBA-8371-BC41AB53620D}" name="Confidence interval_ _x000a_2011/12" dataDxfId="622"/>
    <tableColumn id="16" xr3:uid="{87BD4328-2494-4309-83A3-9A84725DDBBA}" name="%_ _x000a_2012/13" dataDxfId="621"/>
    <tableColumn id="17" xr3:uid="{08D4F8E5-CD95-4A7B-AA04-973202FFBA1E}" name="Confidence interval_ _x000a_2012/13" dataDxfId="620"/>
    <tableColumn id="18" xr3:uid="{0526CD7D-15D4-4970-9CE2-351ED6CC5117}" name="%_ _x000a_2013/14" dataDxfId="619"/>
    <tableColumn id="19" xr3:uid="{DF4A6158-FF66-419F-BA00-A40911C81BA6}" name="Confidence interval_ _x000a_2013/14" dataDxfId="618"/>
    <tableColumn id="20" xr3:uid="{8749268A-5CFA-4B57-969D-9F1BEB585509}" name="%_ _x000a_2014/15" dataDxfId="617"/>
    <tableColumn id="21" xr3:uid="{7A23B09C-8CF8-43E9-B47E-CFA4E737FE7F}" name="Confidence interval_ _x000a_2014/15" dataDxfId="616"/>
    <tableColumn id="22" xr3:uid="{415306E8-6840-40AB-B935-4A2E0370575B}" name="%_ _x000a_2015/16" dataDxfId="615"/>
    <tableColumn id="23" xr3:uid="{483EA251-9E7D-477D-B5EC-A6C3F20897BD}" name="Confidence interval_ _x000a_2015/16" dataDxfId="614"/>
    <tableColumn id="24" xr3:uid="{D417D225-37A7-4A64-91BE-2A89CAD592D4}" name="%_ _x000a_2016/17" dataDxfId="613"/>
    <tableColumn id="25" xr3:uid="{AA343E32-7DEA-4896-A06D-BF5B61429E99}" name="Lower estimate_ _x000a_2016/17" dataDxfId="612"/>
    <tableColumn id="26" xr3:uid="{ACCDD260-2708-4251-960A-633824B348DA}" name="Upper estimate_ _x000a_2016/17" dataDxfId="611"/>
    <tableColumn id="27" xr3:uid="{0D88C109-FC87-4AEB-9342-936D9BD571EB}" name="%_ _x000a_2017/18" dataDxfId="610"/>
    <tableColumn id="28" xr3:uid="{FCBB6C6E-E256-432B-AB55-C9D990E2CD09}" name="Lower estimate_ _x000a_2017/18" dataDxfId="609"/>
    <tableColumn id="29" xr3:uid="{DC3AD1E9-4DCA-4168-B121-AAF701BBF833}" name="Upper estimate_ _x000a_2017/18" dataDxfId="608"/>
    <tableColumn id="30" xr3:uid="{243B6114-CA32-4217-9799-A3AC5918DF43}" name="Sample size_ _x000a_2017/18" dataDxfId="607" dataCellStyle="Comma"/>
    <tableColumn id="31" xr3:uid="{F4EE129A-B17D-452F-A08B-FFD8049B4FAC}" name="%_ _x000a_2018/19" dataDxfId="606"/>
    <tableColumn id="32" xr3:uid="{2D24FF96-8E03-4D1A-B81C-DBBBABE56D6A}" name="Lower estimate_ _x000a_2018/19" dataDxfId="605"/>
    <tableColumn id="33" xr3:uid="{54FC59FB-0245-4CB3-8624-66974D958780}" name="Upper estimate_ _x000a_2018/19" dataDxfId="604"/>
    <tableColumn id="34" xr3:uid="{D87BCD04-2669-4B13-A47D-8DCD233758C4}" name="Sample size_ _x000a_2018/19" dataDxfId="603" dataCellStyle="Comma"/>
    <tableColumn id="36" xr3:uid="{74D5F02C-B223-4DE2-B08B-99F828658B1C}" name="%_ _x000a_2019/20" dataDxfId="602"/>
    <tableColumn id="37" xr3:uid="{B22E5C46-C9FA-4C34-93F8-41370BC7E386}" name="Lower estimate_ _x000a_2019/20" dataDxfId="601"/>
    <tableColumn id="38" xr3:uid="{AB3E6FC5-2904-43B5-AABB-84F80A2E56A0}" name="Upper estimate_ _x000a_2019/20" dataDxfId="600"/>
    <tableColumn id="39" xr3:uid="{703EEF76-8ED9-4370-981A-2EA7CC512C1B}" name="Sample size_ _x000a_2019/20" dataDxfId="599" dataCellStyle="Comma"/>
  </tableColumns>
  <tableStyleInfo name="Indicator Tabl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9806CBB-5842-43AB-9D45-619EA644A908}" name="Visits_to_historic_properties___by_Type" displayName="Visits_to_historic_properties___by_Type" ref="B9:AM17" totalsRowShown="0" headerRowDxfId="598" dataDxfId="597">
  <autoFilter ref="B9:AM17" xr:uid="{00000000-0009-0000-0100-000002000000}"/>
  <tableColumns count="38">
    <tableColumn id="1" xr3:uid="{DAEF627C-B5AC-4F34-AFD4-6D69B27C7471}" name="…By attraction type (Indexed 1989=100) [1]" dataDxfId="596"/>
    <tableColumn id="2" xr3:uid="{6CCC5FB1-9DB3-4102-9410-E4BEF0430DF5}" name="1989" dataDxfId="595"/>
    <tableColumn id="3" xr3:uid="{C82AAB09-E3C8-43DD-9D5A-E59B834DB0CE}" name="1990" dataDxfId="594"/>
    <tableColumn id="4" xr3:uid="{B2B2AEBE-4DF6-4106-8AA7-BA724F408FC9}" name="1991" dataDxfId="593"/>
    <tableColumn id="5" xr3:uid="{AFC4E604-DFD8-40F3-B14A-2D436450C1EB}" name="1992" dataDxfId="592"/>
    <tableColumn id="6" xr3:uid="{8D9443CC-6B2D-4F60-8814-0C9DE6BD7504}" name="1993" dataDxfId="591"/>
    <tableColumn id="7" xr3:uid="{ABEDE67D-6E9A-48DA-964E-9A0C6B7C3A9B}" name="1994" dataDxfId="590"/>
    <tableColumn id="8" xr3:uid="{57273FD4-476F-48CE-BAE6-D83D4958F63B}" name="1995" dataDxfId="589"/>
    <tableColumn id="9" xr3:uid="{BF8F7E5B-A6A5-42A4-B5FA-2DAE21A29BD2}" name="1996" dataDxfId="588"/>
    <tableColumn id="10" xr3:uid="{2AD12B60-9DE8-4505-8C5B-C54D360C15C7}" name="1997" dataDxfId="587"/>
    <tableColumn id="11" xr3:uid="{E6D2F16B-8844-48BB-9160-551C10DEF17A}" name="1998" dataDxfId="586"/>
    <tableColumn id="12" xr3:uid="{A99699C1-5853-4591-AAE4-7AC8AFAC1624}" name="1999" dataDxfId="585"/>
    <tableColumn id="13" xr3:uid="{90E7083D-1628-4797-8F31-3AD2470E1377}" name="2000" dataDxfId="584"/>
    <tableColumn id="14" xr3:uid="{6F2C9B26-F9ED-4F3A-886B-9B404C6946D8}" name="2001" dataDxfId="583"/>
    <tableColumn id="15" xr3:uid="{21E600C7-65E7-42F5-AE53-11F6160D7018}" name="2002" dataDxfId="582"/>
    <tableColumn id="16" xr3:uid="{E27C9793-D43C-4B4E-A123-25A60DE85044}" name="2003" dataDxfId="581"/>
    <tableColumn id="17" xr3:uid="{E2358D28-3B2B-4F46-BCF9-46B3BF7D4A8D}" name="2004" dataDxfId="580"/>
    <tableColumn id="18" xr3:uid="{C980F7E7-67A8-42D8-AED6-0BCA5DF34751}" name="2005" dataDxfId="579"/>
    <tableColumn id="19" xr3:uid="{2355908C-9A3E-4208-96B4-2DF9F9B84208}" name="2006" dataDxfId="578"/>
    <tableColumn id="20" xr3:uid="{7CBF679D-DB6A-49B1-BE75-5BBC69A7B5C4}" name="2007" dataDxfId="577"/>
    <tableColumn id="21" xr3:uid="{CD47CCE9-AF89-4BEE-93BC-F71A4E2CDD76}" name="2008" dataDxfId="576"/>
    <tableColumn id="22" xr3:uid="{2F407384-801C-4C6F-98F0-BFD98C12ACD7}" name="2009" dataDxfId="575"/>
    <tableColumn id="23" xr3:uid="{D111083E-6AC4-418F-9F1D-D3DE7DDF90D0}" name="2010" dataDxfId="574"/>
    <tableColumn id="24" xr3:uid="{0AD99C67-AF53-4D88-A302-4E11C858B1C0}" name="2011" dataDxfId="573"/>
    <tableColumn id="25" xr3:uid="{55565FF9-92A5-4B40-9A77-8197436AB9DA}" name="2012" dataDxfId="572"/>
    <tableColumn id="26" xr3:uid="{90891E7F-D096-40DB-911C-5B0CC583805E}" name="2013" dataDxfId="571"/>
    <tableColumn id="27" xr3:uid="{F0582467-ECD6-4936-A894-B96A95F76A99}" name="2014" dataDxfId="570"/>
    <tableColumn id="28" xr3:uid="{8D3E9B18-790C-48B8-ABBB-BD9B13516622}" name="2015" dataDxfId="569"/>
    <tableColumn id="29" xr3:uid="{CB6035F5-36F6-4778-A00C-721B268C94D3}" name="2016" dataDxfId="568"/>
    <tableColumn id="30" xr3:uid="{0AD00AF9-728E-4E2F-B715-96E21D25BCEB}" name="2017" dataDxfId="567"/>
    <tableColumn id="31" xr3:uid="{9DCAA56B-28FD-419F-9579-3DD6091675AA}" name="2018" dataDxfId="566"/>
    <tableColumn id="35" xr3:uid="{DDE68FF6-4017-4517-A9A6-3D2901422171}" name="2019" dataDxfId="565"/>
    <tableColumn id="36" xr3:uid="{1D9AAF0A-6872-41E1-82C7-A806978A675A}" name="2020" dataDxfId="564"/>
    <tableColumn id="38" xr3:uid="{6E2E84C1-4D92-45AC-9498-DABA4FC86AE7}" name="2021" dataDxfId="563"/>
    <tableColumn id="32" xr3:uid="{5332636D-3741-4822-86AB-0D4BB97D97CE}" name="Number of visits to historic properties 2021 (millions),_x000a_ (at 660 sites)" dataDxfId="562" dataCellStyle="Comma"/>
    <tableColumn id="33" xr3:uid="{FCF94CE0-7265-47FA-88B3-9393B76CD100}" name="% change in number of visits _x000a_2020 to 2021 [1]" dataDxfId="561">
      <calculatedColumnFormula>(Visits_to_historic_properties___by_Type[[#This Row],[2021]]-Visits_to_historic_properties___by_Type[[#This Row],[2020]])/Visits_to_historic_properties___by_Type[[#This Row],[2020]]</calculatedColumnFormula>
    </tableColumn>
    <tableColumn id="37" xr3:uid="{41F84B63-9674-4E3F-A583-7B3D716376EB}" name="Distribution, 2021" dataDxfId="560">
      <calculatedColumnFormula>Visits_to_historic_properties___by_Type[[#This Row],[Number of visits to historic properties 2021 (millions),
 (at 660 sites)]]/$AJ$17</calculatedColumnFormula>
    </tableColumn>
    <tableColumn id="34" xr3:uid="{4D4B7061-8764-4F31-B903-8DE726E29C6A}" name="Trend" dataDxfId="559"/>
  </tableColumns>
  <tableStyleInfo name="Indicator Tabl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C47C896-676B-421A-93C3-DEC2381B9AA2}" name="Visits_to_historic_properties___by_Region" displayName="Visits_to_historic_properties___by_Region" ref="A21:AM31" totalsRowShown="0" headerRowDxfId="558" dataDxfId="557">
  <autoFilter ref="A21:AM31" xr:uid="{00000000-0009-0000-0100-000003000000}">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3" hiddenButton="1"/>
    <filterColumn colId="34" hiddenButton="1"/>
    <filterColumn colId="35" hiddenButton="1"/>
    <filterColumn colId="36" hiddenButton="1"/>
    <filterColumn colId="37" hiddenButton="1"/>
    <filterColumn colId="38" hiddenButton="1"/>
  </autoFilter>
  <tableColumns count="39">
    <tableColumn id="35" xr3:uid="{C4395733-2717-4985-8DC3-185322F7D93F}" name="ONS Code" dataDxfId="556" dataCellStyle="Comma"/>
    <tableColumn id="1" xr3:uid="{BB217D8F-8185-4A84-9B75-65EE23F69CD0}" name="…By region (Indexed 2000=100) [1]" dataDxfId="555"/>
    <tableColumn id="2" xr3:uid="{5DA56118-E090-414F-A5CC-88B6C4CDB83A}" name="1989" dataDxfId="554" dataCellStyle="Comma"/>
    <tableColumn id="3" xr3:uid="{B3285848-E2FE-498B-B39B-8BFFA1CF9E31}" name="1990" dataDxfId="553" dataCellStyle="Comma"/>
    <tableColumn id="4" xr3:uid="{5AA2219B-E989-47BF-8ED7-8CBD9FB66163}" name="1991" dataDxfId="552" dataCellStyle="Comma"/>
    <tableColumn id="5" xr3:uid="{FB726833-F1B1-4BED-8C68-CC0753F2EE45}" name="1992" dataDxfId="551" dataCellStyle="Comma"/>
    <tableColumn id="6" xr3:uid="{D5BD26E3-1AD5-4C00-96D3-0982EB876F3C}" name="1993" dataDxfId="550" dataCellStyle="Comma"/>
    <tableColumn id="7" xr3:uid="{807C6E14-790D-417A-A4A8-511F5804EB18}" name="1994" dataDxfId="549" dataCellStyle="Comma"/>
    <tableColumn id="8" xr3:uid="{D712CC99-AC97-443F-A81F-BE5CCB3003A9}" name="1995" dataDxfId="548" dataCellStyle="Comma"/>
    <tableColumn id="9" xr3:uid="{33FC6FA8-BA18-4CFC-B207-5654E1100B1F}" name="1996" dataDxfId="547" dataCellStyle="Comma"/>
    <tableColumn id="10" xr3:uid="{104D769F-EA08-4837-911E-28D102BD4741}" name="1997" dataDxfId="546" dataCellStyle="Comma"/>
    <tableColumn id="11" xr3:uid="{D5DFD19B-D1BA-4763-A1BF-2D788BBFB910}" name="1998" dataDxfId="545" dataCellStyle="Comma"/>
    <tableColumn id="12" xr3:uid="{C50AF1D3-09D0-4AB4-A0CF-5C74EBCE99AB}" name="1999" dataDxfId="544" dataCellStyle="Comma"/>
    <tableColumn id="13" xr3:uid="{D39069D4-BA82-4BF5-ACA4-5DA0312A5446}" name="2000" dataDxfId="543" dataCellStyle="Comma"/>
    <tableColumn id="14" xr3:uid="{7484C7CD-D292-4DE4-A621-C0CD302D8C77}" name="2001" dataDxfId="542" dataCellStyle="Comma"/>
    <tableColumn id="15" xr3:uid="{DD0521D1-5053-4D73-B675-02413C692A73}" name="2002" dataDxfId="541" dataCellStyle="Comma"/>
    <tableColumn id="16" xr3:uid="{959EEC97-C8F9-44C1-8688-67B35C7D3275}" name="2003" dataDxfId="540" dataCellStyle="Comma"/>
    <tableColumn id="17" xr3:uid="{BD33AC3B-2DCE-4104-90D2-663AA4EEEDFE}" name="2004" dataDxfId="539" dataCellStyle="Comma"/>
    <tableColumn id="18" xr3:uid="{36F7B346-515D-4E63-8B14-D573107A9F11}" name="2005" dataDxfId="538" dataCellStyle="Comma"/>
    <tableColumn id="19" xr3:uid="{253249F3-0AE1-4888-880D-606150CF8989}" name="2006" dataDxfId="537" dataCellStyle="Comma"/>
    <tableColumn id="20" xr3:uid="{E690BDB1-DDEE-493F-96BB-0713E9AEA8B3}" name="2007" dataDxfId="536" dataCellStyle="Comma"/>
    <tableColumn id="21" xr3:uid="{C64DA700-46E6-49E3-9AFE-04E634E3B565}" name="2008" dataDxfId="535" dataCellStyle="Comma"/>
    <tableColumn id="22" xr3:uid="{BB203232-3E64-48B6-B8F8-9271DE8176D8}" name="2009" dataDxfId="534" dataCellStyle="Comma"/>
    <tableColumn id="23" xr3:uid="{E097ADFA-8D9A-42AB-9E7E-71F64D352386}" name="2010" dataDxfId="533" dataCellStyle="Comma"/>
    <tableColumn id="24" xr3:uid="{58E4D98D-671A-4FC9-9D01-AC1AAC4E5FEE}" name="2011" dataDxfId="532" dataCellStyle="Comma"/>
    <tableColumn id="25" xr3:uid="{E8B25689-18E1-41B1-B41E-56DD94D5CEB4}" name="2012" dataDxfId="531" dataCellStyle="Comma"/>
    <tableColumn id="26" xr3:uid="{6C235304-3822-4FB1-9C6E-6D9BA8AED7A4}" name="2013" dataDxfId="530" dataCellStyle="Comma"/>
    <tableColumn id="27" xr3:uid="{DE8510A7-D94C-41B6-BE8D-2AC461D1A615}" name="2014" dataDxfId="529" dataCellStyle="Comma"/>
    <tableColumn id="28" xr3:uid="{4FA8C9BE-C8CD-4EDD-B7A7-9231689EA1E2}" name="2015" dataDxfId="528" dataCellStyle="Comma"/>
    <tableColumn id="29" xr3:uid="{84521072-6199-4B0D-8BC4-9A8BFEDDAA11}" name="2016" dataDxfId="527" dataCellStyle="Comma"/>
    <tableColumn id="30" xr3:uid="{DCC0AB2C-271A-4E9F-B616-E2C1A2A61ADF}" name="2017" dataDxfId="526" dataCellStyle="Comma"/>
    <tableColumn id="31" xr3:uid="{21FEB5D4-E6A5-4AE8-BD18-D273B17AA80A}" name="2018" dataDxfId="525" dataCellStyle="Comma"/>
    <tableColumn id="36" xr3:uid="{EE73E748-3993-4F5B-B7AF-F9FC305686C7}" name="2019" dataDxfId="524" dataCellStyle="Comma"/>
    <tableColumn id="37" xr3:uid="{D1DD07B5-A559-412F-9C21-B0B9EE7C4BEB}" name="2020" dataDxfId="523" dataCellStyle="Comma"/>
    <tableColumn id="39" xr3:uid="{66314AA0-8E93-45D1-AADF-2C7636993543}" name="2021" dataDxfId="522" dataCellStyle="Comma"/>
    <tableColumn id="32" xr3:uid="{6EF000D9-98A9-4CD2-B4D5-CD25A90050EB}" name="Number of visits to historic properties, 2021 (millions), (at 660 sites)" dataDxfId="521" dataCellStyle="Comma"/>
    <tableColumn id="33" xr3:uid="{A5E7269D-1C0B-4716-AAE4-1D172552AF9F}" name="% change in number of visits _x000a_2020 to 2021 [2]" dataDxfId="520">
      <calculatedColumnFormula>(Visits_to_historic_properties___by_Region[[#This Row],[2021]]-Visits_to_historic_properties___by_Region[[#This Row],[2020]])/Visits_to_historic_properties___by_Region[[#This Row],[2020]]</calculatedColumnFormula>
    </tableColumn>
    <tableColumn id="38" xr3:uid="{6A08FB2E-BB4F-4FE9-B04A-82DFD24A2154}" name="Regional Distribution, 2021" dataDxfId="519">
      <calculatedColumnFormula>Visits_to_historic_properties___by_Region[[#This Row],[Number of visits to historic properties, 2021 (millions), (at 660 sites)]]/$AJ$31</calculatedColumnFormula>
    </tableColumn>
    <tableColumn id="34" xr3:uid="{239DAF95-9DC9-44A7-96F7-22A36FB60C5D}" name="Trend" dataDxfId="518"/>
  </tableColumns>
  <tableStyleInfo name="Indicator Tabl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310C29F-937D-4065-9C49-3CA409598F51}" name="Number_of_visits_to_staffed_English_Heritage_sites" displayName="Number_of_visits_to_staffed_English_Heritage_sites" ref="A39:U49" totalsRowShown="0" headerRowDxfId="517" dataDxfId="516">
  <autoFilter ref="A39:U49" xr:uid="{00000000-0009-0000-0100-000004000000}"/>
  <sortState xmlns:xlrd2="http://schemas.microsoft.com/office/spreadsheetml/2017/richdata2" ref="A40:T49">
    <sortCondition ref="D39:D49"/>
  </sortState>
  <tableColumns count="21">
    <tableColumn id="18" xr3:uid="{939C6728-F462-4A7C-9365-8083597DF1F3}" name="ONS Code" dataDxfId="515"/>
    <tableColumn id="1" xr3:uid="{5F937DFD-D245-434C-8D38-901A8C6C035E}" name="English Heritage visits to staffed sites" dataDxfId="514"/>
    <tableColumn id="2" xr3:uid="{7FEDD34C-651A-45A2-8886-2F2DB6F8BFA6}" name="2007/08" dataDxfId="513" dataCellStyle="Comma"/>
    <tableColumn id="3" xr3:uid="{01D57B3A-E1D6-4BBB-A200-CE6ABCC52DB6}" name="2008/09" dataDxfId="512" dataCellStyle="Comma"/>
    <tableColumn id="4" xr3:uid="{7E84947C-D84D-45BE-B2D6-564AEA135B50}" name="2009/10" dataDxfId="511" dataCellStyle="Comma"/>
    <tableColumn id="5" xr3:uid="{C6B8E72A-3107-4407-9373-EC4116E636A9}" name="2010/11" dataDxfId="510" dataCellStyle="Comma"/>
    <tableColumn id="6" xr3:uid="{21129982-73C8-45E0-B18E-783CEAD49C2E}" name="2011/12" dataDxfId="509" dataCellStyle="Comma"/>
    <tableColumn id="7" xr3:uid="{66002C5E-E238-41EC-A427-C80DE644F64B}" name="2012/13" dataDxfId="508" dataCellStyle="Comma"/>
    <tableColumn id="8" xr3:uid="{F11DD845-5878-404D-8531-0920139C5AE5}" name="2013/14" dataDxfId="507" dataCellStyle="Comma"/>
    <tableColumn id="9" xr3:uid="{5E933DB9-6C60-42A3-8D2F-90FBB33B9E97}" name="2014/15" dataDxfId="506" dataCellStyle="Comma"/>
    <tableColumn id="10" xr3:uid="{1FCAFC4F-842C-467C-A6F3-093CC3389193}" name="2015/16" dataDxfId="505" dataCellStyle="Comma"/>
    <tableColumn id="11" xr3:uid="{C3FF3021-D697-4FCD-839D-9CD7239F63A2}" name="2016/17" dataDxfId="504" dataCellStyle="Comma"/>
    <tableColumn id="12" xr3:uid="{4F5FAAB7-EC2D-4D3D-BAA0-3F4046963A8A}" name="2017/18" dataDxfId="503" dataCellStyle="Comma"/>
    <tableColumn id="13" xr3:uid="{0777554D-D940-43DE-A495-33367267EFC8}" name="2018/19" dataDxfId="502" dataCellStyle="Comma"/>
    <tableColumn id="19" xr3:uid="{D0DE0054-1C90-4EA2-B7DF-98C76CA623BF}" name="2019/20" dataDxfId="501" dataCellStyle="Comma"/>
    <tableColumn id="20" xr3:uid="{66FAE527-6D84-41B0-BAD1-B94D1633240C}" name="2020/21" dataDxfId="500" dataCellStyle="Comma"/>
    <tableColumn id="21" xr3:uid="{B50BBFA1-AC3C-4C98-8B6C-0DD2B66458AC}" name="2021/22" dataDxfId="499" dataCellStyle="Comma"/>
    <tableColumn id="14" xr3:uid="{27835A4F-4025-49EA-B366-249010FAA895}" name="% change in number of visits _x000a_2007/08 to 2021/22" dataDxfId="498">
      <calculatedColumnFormula>(Number_of_visits_to_staffed_English_Heritage_sites[[#This Row],[2021/22]]-Number_of_visits_to_staffed_English_Heritage_sites[[#This Row],[2007/08]])/Number_of_visits_to_staffed_English_Heritage_sites[[#This Row],[2007/08]]</calculatedColumnFormula>
    </tableColumn>
    <tableColumn id="15" xr3:uid="{374F4915-6C42-47D8-9C27-F7ED7E6C992E}" name="% change in number of visits _x000a_2020/21 to 2021/22" dataDxfId="497">
      <calculatedColumnFormula>(Number_of_visits_to_staffed_English_Heritage_sites[[#This Row],[2021/22]]-Number_of_visits_to_staffed_English_Heritage_sites[[#This Row],[2020/21]])/Number_of_visits_to_staffed_English_Heritage_sites[[#This Row],[2020/21]]</calculatedColumnFormula>
    </tableColumn>
    <tableColumn id="16" xr3:uid="{7E3C8C16-EBFF-4747-B85E-06774F7E0D29}" name="Regional Distribution, 2021/22" dataDxfId="496">
      <calculatedColumnFormula>Number_of_visits_to_staffed_English_Heritage_sites[[#This Row],[2021/22]]/$Q$49</calculatedColumnFormula>
    </tableColumn>
    <tableColumn id="17" xr3:uid="{6C2F7667-A983-4654-9A92-63157F9B41FD}" name="Trend" dataDxfId="495"/>
  </tableColumns>
  <tableStyleInfo name="Indicator Tabl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B2D57E6-A535-41F2-ABB2-E8DA9D8594A8}" name="Number_of_visits_to_National_Trust_properties" displayName="Number_of_visits_to_National_Trust_properties" ref="B52:U61" totalsRowShown="0" headerRowDxfId="494" dataDxfId="493">
  <autoFilter ref="B52:U61" xr:uid="{00000000-0009-0000-0100-000005000000}"/>
  <tableColumns count="20">
    <tableColumn id="1" xr3:uid="{2AAC2727-D788-4C36-BD82-A7D668BC5DD6}" name="Number of visitors to staffed National Trust properties " dataDxfId="492"/>
    <tableColumn id="2" xr3:uid="{CCDE4B38-837B-464C-B58F-9E9BA5AE0A66}" name="2006/07" dataDxfId="491" dataCellStyle="Comma"/>
    <tableColumn id="3" xr3:uid="{8D3657E2-44DE-45CC-A527-DD98272EA13D}" name="2007/08" dataDxfId="490" dataCellStyle="Comma"/>
    <tableColumn id="4" xr3:uid="{0637CE41-6CD1-4A85-8645-B61CA88D6CDD}" name="2008/09" dataDxfId="489" dataCellStyle="Comma"/>
    <tableColumn id="5" xr3:uid="{FC459E35-77C8-4751-8D0F-826BC6E48C40}" name="2009/10" dataDxfId="488" dataCellStyle="Comma"/>
    <tableColumn id="6" xr3:uid="{1AFB7DBE-C16E-4023-8728-A8EB937CB6FA}" name="2010/11" dataDxfId="487" dataCellStyle="Comma"/>
    <tableColumn id="7" xr3:uid="{51ACBAD3-1D3B-4B88-94C8-D724BC2A54A8}" name="2011/12" dataDxfId="486" dataCellStyle="Comma"/>
    <tableColumn id="8" xr3:uid="{F9AA7818-EFA9-4BA0-907B-28F530CE564A}" name="2012/13" dataDxfId="485" dataCellStyle="Comma"/>
    <tableColumn id="9" xr3:uid="{5D993443-32C9-41B5-96B2-1F9BB71B68A3}" name="2013/14" dataDxfId="484" dataCellStyle="Comma"/>
    <tableColumn id="10" xr3:uid="{04AD7A25-F488-4ACE-BC8B-FAFB71ECC4F6}" name="2014/15" dataDxfId="483" dataCellStyle="Comma"/>
    <tableColumn id="11" xr3:uid="{A3281C59-8A22-47D5-91B2-DB276FABB9C0}" name="2015/16" dataDxfId="482" dataCellStyle="Comma"/>
    <tableColumn id="12" xr3:uid="{D42EEFF1-4D5E-423A-8137-1D4652BAAE3A}" name="2016/17" dataDxfId="481" dataCellStyle="Comma"/>
    <tableColumn id="13" xr3:uid="{40120E03-91EB-48D5-A2C6-55C3E0947F32}" name="2017/18" dataDxfId="480" dataCellStyle="Comma"/>
    <tableColumn id="14" xr3:uid="{1E5261F8-B7F3-44C2-B407-53DDA40D049F}" name="2018/19" dataDxfId="479" dataCellStyle="Comma"/>
    <tableColumn id="20" xr3:uid="{60DF77AE-427F-4A73-B433-F9E3CFCCECC2}" name="2019/20" dataDxfId="478" dataCellStyle="Comma"/>
    <tableColumn id="19" xr3:uid="{53D0FDC0-3D2C-4AAC-9867-2B2906D30EBD}" name="2020/21" dataDxfId="477" dataCellStyle="Comma"/>
    <tableColumn id="17" xr3:uid="{9AC5D340-46AA-46C0-9B9A-BF57F5D7E359}" name="2021/22" dataDxfId="476" dataCellStyle="Comma"/>
    <tableColumn id="15" xr3:uid="{F9D22B0E-CC7A-436B-B06A-DBB942D08C1E}" name="% change  _x000a_2006/07 to 2021/22" dataDxfId="475"/>
    <tableColumn id="16" xr3:uid="{4BAD142B-79DC-4FB6-AAED-8447A5E89DFF}" name="% change  _x000a_2020/21 to 2021/22" dataDxfId="474"/>
    <tableColumn id="18" xr3:uid="{D00EA251-88FE-46C8-848E-F379A25983EF}" name="Trend" dataDxfId="473"/>
  </tableColumns>
  <tableStyleInfo name="Indicator Tabl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D7882C5-40C5-4F0F-BF18-D7C954894961}" name="Historic_Houses_membership" displayName="Historic_Houses_membership" ref="A65:U75" totalsRowShown="0" headerRowDxfId="472" dataDxfId="471">
  <autoFilter ref="A65:U75" xr:uid="{00000000-0009-0000-0100-000006000000}"/>
  <tableColumns count="21">
    <tableColumn id="19" xr3:uid="{83902621-CD37-4E71-B8E2-49C987806DBE}" name="ONS Code" dataDxfId="470"/>
    <tableColumn id="1" xr3:uid="{802572ED-9DA4-4168-8297-54C403ACA092}" name="Number of houses that are members of HH" dataDxfId="469"/>
    <tableColumn id="2" xr3:uid="{E9046F52-28CA-46C6-9D4D-E10371FC679A}" name="2004" dataDxfId="468" dataCellStyle="Comma"/>
    <tableColumn id="3" xr3:uid="{CD4382FD-9AA8-4A25-B464-44F4EC3F08B4}" name="2005" dataDxfId="467" dataCellStyle="Comma"/>
    <tableColumn id="4" xr3:uid="{CFC78516-B93A-4CB6-9FC4-3A59983CED51}" name="2006" dataDxfId="466" dataCellStyle="Comma"/>
    <tableColumn id="5" xr3:uid="{7CC571A6-A631-4A3F-BE82-019C17A4D0BA}" name="2007" dataDxfId="465" dataCellStyle="Comma"/>
    <tableColumn id="6" xr3:uid="{B60E05EB-AE30-416A-BA19-734F6865FFBA}" name="2008" dataDxfId="464" dataCellStyle="Comma"/>
    <tableColumn id="7" xr3:uid="{791C7677-64DF-4203-B155-648F09E25019}" name="2009" dataDxfId="463" dataCellStyle="Comma"/>
    <tableColumn id="8" xr3:uid="{90A55E87-6B6D-4E2B-8276-B8D5A43E20F2}" name="2010" dataDxfId="462" dataCellStyle="Comma"/>
    <tableColumn id="9" xr3:uid="{870E7485-D8B0-41F9-8564-F2AA3A27D73D}" name="2011" dataDxfId="461" dataCellStyle="Comma"/>
    <tableColumn id="10" xr3:uid="{88616B65-E94D-48DB-A135-D6E8E1284F5E}" name="2012" dataDxfId="460" dataCellStyle="Comma"/>
    <tableColumn id="11" xr3:uid="{0CF61A8A-4F23-487A-BA06-3FCA7E30FA0A}" name="2013" dataDxfId="459" dataCellStyle="Comma"/>
    <tableColumn id="12" xr3:uid="{DF087406-4422-4460-A344-21BA20ED2B82}" name="2014[3]" dataDxfId="458" dataCellStyle="Comma"/>
    <tableColumn id="13" xr3:uid="{2D804C65-2195-436B-8E27-F52ECCC35392}" name="2015" dataDxfId="457" dataCellStyle="Comma"/>
    <tableColumn id="14" xr3:uid="{4C4CF4DA-5737-4747-A952-55791CCA6DC4}" name="2016" dataDxfId="456" dataCellStyle="Comma"/>
    <tableColumn id="15" xr3:uid="{67535C06-0122-4A5B-B545-81C3C0B33D5A}" name="2017[6]" dataDxfId="455" dataCellStyle="Comma"/>
    <tableColumn id="16" xr3:uid="{99CDFC52-D1F7-4916-87D8-835D02D0C0BA}" name="2018" dataDxfId="454" dataCellStyle="Comma"/>
    <tableColumn id="18" xr3:uid="{E71D5096-732B-4B42-90ED-A94D04DBAE37}" name="2019" dataDxfId="453" dataCellStyle="Comma"/>
    <tableColumn id="20" xr3:uid="{7DE4E3B9-21E6-468F-BC34-B5CB360AD9C9}" name="2020" dataDxfId="452" dataCellStyle="Comma"/>
    <tableColumn id="21" xr3:uid="{22794165-7655-49ED-9470-4E3425C7356A}" name="2021" dataDxfId="451" dataCellStyle="Comma"/>
    <tableColumn id="17" xr3:uid="{291ACC1F-143E-434A-A8D2-F56C118E23A3}" name="Trend" dataDxfId="450"/>
  </tableColumns>
  <tableStyleInfo name="Indicator Tabl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574C85B-76A2-4249-AE84-62EECF196FBE}" name="Number_of_Historic_Houses_properties_that_are_open_to_the_public" displayName="Number_of_Historic_Houses_properties_that_are_open_to_the_public" ref="A76:U86" totalsRowShown="0" headerRowDxfId="449" dataDxfId="448">
  <autoFilter ref="A76:U86" xr:uid="{00000000-0009-0000-0100-000007000000}"/>
  <tableColumns count="21">
    <tableColumn id="18" xr3:uid="{965B2917-2911-4267-8E10-3E39BDA16E9A}" name="ONS Code" dataDxfId="447"/>
    <tableColumn id="1" xr3:uid="{61389220-8845-4C17-893E-72FCADFB2189}" name="Number of HH houses open to the public" dataDxfId="446"/>
    <tableColumn id="2" xr3:uid="{B8B39251-C8B6-4413-BF27-D0EF7EC5C28F}" name="2004" dataDxfId="445" dataCellStyle="Comma"/>
    <tableColumn id="3" xr3:uid="{26814AA1-00F2-401D-8DB9-97FA32AD7B8C}" name="2005" dataDxfId="444" dataCellStyle="Comma"/>
    <tableColumn id="4" xr3:uid="{E16893EC-2A1F-452A-AF89-A0D9AC2B5F93}" name="2006" dataDxfId="443" dataCellStyle="Comma"/>
    <tableColumn id="5" xr3:uid="{4FCB6C79-97E5-49DA-8B7F-1EDC72F82E0B}" name="2007" dataDxfId="442" dataCellStyle="Comma"/>
    <tableColumn id="6" xr3:uid="{58098F3C-2E5C-4A7C-AFE7-4DF7A08BDB71}" name="2008" dataDxfId="441" dataCellStyle="Comma"/>
    <tableColumn id="7" xr3:uid="{300B2C29-C5D1-4E66-BECE-0A401DDC4E38}" name="2009" dataDxfId="440" dataCellStyle="Comma"/>
    <tableColumn id="8" xr3:uid="{D540ECA5-BAB4-467E-A2BB-6FE4DC76A683}" name="2010" dataDxfId="439" dataCellStyle="Comma"/>
    <tableColumn id="9" xr3:uid="{9B582D80-5C99-4068-8A2F-22A031A4D60D}" name="2011" dataDxfId="438" dataCellStyle="Comma"/>
    <tableColumn id="10" xr3:uid="{C90C5102-B1C7-4793-BB1B-9FDB9F3962EA}" name="2012" dataDxfId="437" dataCellStyle="Comma"/>
    <tableColumn id="11" xr3:uid="{6505EA87-3340-48E8-8F67-A1F00ABFE675}" name="2013" dataDxfId="436" dataCellStyle="Comma"/>
    <tableColumn id="12" xr3:uid="{31692A17-2D12-41A9-8DF9-6A1A53E40A43}" name="2014[3]" dataDxfId="435" dataCellStyle="Comma"/>
    <tableColumn id="13" xr3:uid="{62E8FFCD-59E2-4F96-81A1-55A6C69F2135}" name="2015" dataDxfId="434" dataCellStyle="Comma"/>
    <tableColumn id="14" xr3:uid="{3B2517D3-1741-41D3-BF6F-86A7D38A3556}" name="2016" dataDxfId="433" dataCellStyle="Comma"/>
    <tableColumn id="15" xr3:uid="{11F654DB-65D3-4DE9-8746-FA0D562FE44F}" name="2017[6]" dataDxfId="432" dataCellStyle="Comma"/>
    <tableColumn id="16" xr3:uid="{0D44A215-7ABB-4B4D-9D71-4C68BD11EC0A}" name="2018" dataDxfId="431" dataCellStyle="Comma"/>
    <tableColumn id="19" xr3:uid="{BB4AAB37-07D0-4382-BF3C-0C285CBDFF28}" name="2019" dataDxfId="430" dataCellStyle="Comma"/>
    <tableColumn id="20" xr3:uid="{4168BEDF-F9A3-4519-BFB3-7A6F97058D41}" name="2020" dataDxfId="429" dataCellStyle="Comma"/>
    <tableColumn id="21" xr3:uid="{E5F2CE57-E15C-4818-8945-FA8C6FEE24CD}" name="2021" dataDxfId="428" dataCellStyle="Comma"/>
    <tableColumn id="17" xr3:uid="{6DB1A249-7F07-451F-9385-9DBB390C6ADE}" name="Trend" dataDxfId="427"/>
  </tableColumns>
  <tableStyleInfo name="Indicator Tabl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1FBFE67-1749-4DCD-A8E3-79423EF79F91}" name="Number_of_visits_to_Historic_Houses_properties" displayName="Number_of_visits_to_Historic_Houses_properties" ref="A87:V97" totalsRowShown="0" headerRowDxfId="426" dataDxfId="425">
  <autoFilter ref="A87:V97" xr:uid="{00000000-0009-0000-0100-000008000000}"/>
  <tableColumns count="22">
    <tableColumn id="19" xr3:uid="{7335E647-5892-4D0A-B98B-B21EB4E6FDBD}" name="ONS Code" dataDxfId="424" dataCellStyle="Comma"/>
    <tableColumn id="1" xr3:uid="{5538A435-EB7B-4C46-9703-D8D418EB0641}" name="Number of visits to HH Member Properties " dataDxfId="423"/>
    <tableColumn id="2" xr3:uid="{45D2F755-0993-4E7B-A7A3-55229186A2BE}" name="2004" dataDxfId="422" dataCellStyle="Comma"/>
    <tableColumn id="3" xr3:uid="{C2B5E53E-6CA5-473F-99AF-8A216E50E9D2}" name="2005" dataDxfId="421" dataCellStyle="Comma"/>
    <tableColumn id="4" xr3:uid="{0E1C8F3E-C4AD-4977-9499-2FE9695BA8C6}" name="2006" dataDxfId="420" dataCellStyle="Comma"/>
    <tableColumn id="5" xr3:uid="{EC154BFD-49C8-42E1-98AF-E4BB1D0772CB}" name="2007" dataDxfId="419" dataCellStyle="Comma"/>
    <tableColumn id="6" xr3:uid="{110CB9A8-78F8-4AAA-B8A6-BC357978CCB1}" name="2008" dataDxfId="418" dataCellStyle="Comma"/>
    <tableColumn id="7" xr3:uid="{05B29EF9-A866-43CA-849C-8548690018CD}" name="2009" dataDxfId="417" dataCellStyle="Comma"/>
    <tableColumn id="8" xr3:uid="{C7704E95-B2A6-4803-A9A3-386FF626C250}" name="2010" dataDxfId="416" dataCellStyle="Comma"/>
    <tableColumn id="9" xr3:uid="{A9D5D692-6AF1-4BC7-8980-BD0ADACE26DC}" name="2011" dataDxfId="415" dataCellStyle="Comma"/>
    <tableColumn id="10" xr3:uid="{94651196-8970-47A1-ABEB-047FCCD14607}" name="2012" dataDxfId="414" dataCellStyle="Comma"/>
    <tableColumn id="11" xr3:uid="{433E423A-5671-41D8-8394-A9D3CEEAE516}" name="2013" dataDxfId="413" dataCellStyle="Comma"/>
    <tableColumn id="12" xr3:uid="{3B0562FB-04AB-40BB-B349-395430A6B437}" name="2014[3]" dataDxfId="412" dataCellStyle="Comma"/>
    <tableColumn id="13" xr3:uid="{22C15416-FAA8-4C73-B31B-40E149506866}" name="2014[4]" dataDxfId="411" dataCellStyle="Comma"/>
    <tableColumn id="14" xr3:uid="{7A355542-A7CF-4929-98E9-6F0507D7DA80}" name="2015" dataDxfId="410" dataCellStyle="Comma"/>
    <tableColumn id="15" xr3:uid="{9E20330E-1A2B-444C-9E78-3FD3E4885001}" name="2016[5]" dataDxfId="409" dataCellStyle="Comma"/>
    <tableColumn id="16" xr3:uid="{9B2A38DA-8338-4AB0-BF2B-8091F40BEA9D}" name="2017[5]" dataDxfId="408" dataCellStyle="Comma"/>
    <tableColumn id="17" xr3:uid="{B3B2939D-B10C-408F-884D-6BAAC56142AC}" name="2018" dataDxfId="407" dataCellStyle="Comma"/>
    <tableColumn id="20" xr3:uid="{2C19EA8C-3B82-4E41-B7C0-07161BC32970}" name="2019" dataDxfId="406" dataCellStyle="Comma"/>
    <tableColumn id="21" xr3:uid="{5436DBF5-49DE-4920-9772-67B9EF665C0F}" name="2020" dataDxfId="405" dataCellStyle="Comma"/>
    <tableColumn id="22" xr3:uid="{45C21DC0-21D3-486C-AE6A-C650A22B2665}" name="2021" dataDxfId="404" dataCellStyle="Comma"/>
    <tableColumn id="18" xr3:uid="{4B3EAB21-9EC9-4E9D-B2FA-AED9FCE61BFC}" name="Trend" dataDxfId="403"/>
  </tableColumns>
  <tableStyleInfo name="Indicator Table"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67A1B85-E596-4ECC-B9C7-B34D3FB2DCC1}" name="Churches_Conservation_Trust_visits" displayName="Churches_Conservation_Trust_visits" ref="A105:R106" totalsRowShown="0" headerRowDxfId="402" dataDxfId="401">
  <autoFilter ref="A105:R106" xr:uid="{00000000-0009-0000-0100-000009000000}"/>
  <tableColumns count="18">
    <tableColumn id="15" xr3:uid="{5C9DC84D-2960-4636-9949-727D81A7E02F}" name="ONS Code" dataDxfId="400"/>
    <tableColumn id="1" xr3:uid="{10B6093A-F2DE-4525-9A42-CE8DDB6FC1AA}" name="Number of visits to CCT Churches" dataDxfId="399"/>
    <tableColumn id="2" xr3:uid="{6E57B585-09FD-4BB5-9F85-E3DB716AA09C}" name="2009/10" dataDxfId="398" dataCellStyle="Comma"/>
    <tableColumn id="3" xr3:uid="{0F209803-A82E-4885-BB5F-78558B8BA7F5}" name="2010/11" dataDxfId="397" dataCellStyle="Comma"/>
    <tableColumn id="4" xr3:uid="{B29BB718-C2EB-47A1-BB15-38FB609D175D}" name="2011/12" dataDxfId="396" dataCellStyle="Comma"/>
    <tableColumn id="5" xr3:uid="{D60F800B-BA93-49C3-8F78-8FF76F3F2247}" name="2012/13" dataDxfId="395" dataCellStyle="Comma"/>
    <tableColumn id="6" xr3:uid="{C9D3524F-D921-4B57-9D4E-1B5E434B34FB}" name="2013/14" dataDxfId="394" dataCellStyle="Comma"/>
    <tableColumn id="7" xr3:uid="{288196CD-9C32-454D-A149-57286DEF12E6}" name="2014/15" dataDxfId="393" dataCellStyle="Comma"/>
    <tableColumn id="8" xr3:uid="{1E36AD89-3BE8-446E-98DD-95B8D8EA344C}" name="2015/16" dataDxfId="392" dataCellStyle="Comma"/>
    <tableColumn id="9" xr3:uid="{2FB3BDFC-6B46-44C9-878F-A6ADC801F4BA}" name="2016/17" dataDxfId="391" dataCellStyle="Comma"/>
    <tableColumn id="10" xr3:uid="{91585B03-4704-4BE5-90CB-F4FE7C0DCB87}" name="2017/18[7]" dataDxfId="390" dataCellStyle="Comma"/>
    <tableColumn id="11" xr3:uid="{7D66EB7F-EBBB-49EE-8522-C3750C0CD5D4}" name="2018/19" dataDxfId="389" dataCellStyle="Comma"/>
    <tableColumn id="16" xr3:uid="{F393367E-E6E1-429D-B9CE-57E406229E97}" name="2019/20" dataDxfId="388" dataCellStyle="Comma"/>
    <tableColumn id="17" xr3:uid="{C4EAB910-CC99-41AE-B173-8EDC81367F1C}" name="2020/21[8]" dataDxfId="387" dataCellStyle="Comma"/>
    <tableColumn id="18" xr3:uid="{B534C2B8-1C8C-4909-AE30-0D1BC092575B}" name="2021/22[9]" dataDxfId="386" dataCellStyle="Comma"/>
    <tableColumn id="12" xr3:uid="{E642E469-DD5A-447C-8C0D-C5B9801CF5E3}" name="Change in number of visits from _x000a_2009/10 to 2021/22" dataDxfId="385">
      <calculatedColumnFormula>(Churches_Conservation_Trust_visits[[#This Row],[2021/22'[9']]]-Churches_Conservation_Trust_visits[[#This Row],[2009/10]])/Churches_Conservation_Trust_visits[[#This Row],[2009/10]]</calculatedColumnFormula>
    </tableColumn>
    <tableColumn id="13" xr3:uid="{1D71CF81-5AAE-44DB-9BF8-EBB1DF5FBB08}" name="Change in number of visits from _x000a_2019/20 to 2021/22" dataDxfId="384">
      <calculatedColumnFormula>(Churches_Conservation_Trust_visits[[#This Row],[2021/22'[9']]]-Churches_Conservation_Trust_visits[[#This Row],[2019/20]])/Churches_Conservation_Trust_visits[[#This Row],[2019/20]]</calculatedColumnFormula>
    </tableColumn>
    <tableColumn id="14" xr3:uid="{F06EF272-0201-4EF7-A612-4C95D6186527}" name="Trend" dataDxfId="383"/>
  </tableColumns>
  <tableStyleInfo name="Indicator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EAB4B1CA-2C32-4A7D-943E-5D00F34224DC}" name="Total_adult_engagement" displayName="Total_adult_engagement" ref="B12:C13" totalsRowShown="0">
  <autoFilter ref="B12:C13" xr:uid="{F24BE798-04A9-4C32-8AFC-86E4DC830273}"/>
  <tableColumns count="2">
    <tableColumn id="1" xr3:uid="{D9C210DF-C071-4176-81AC-A1FAFF23833C}" name="Question"/>
    <tableColumn id="2" xr3:uid="{840402A9-270C-4BA7-A92A-54FEA8BCA0D4}" name="2021/22" dataDxfId="823" dataCellStyle="Percent"/>
  </tableColumns>
  <tableStyleInfo name="Indicator Table"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5E691C3-7872-43FC-9844-99E9BD42B8A4}" name="English_Heritage_membership" displayName="English_Heritage_membership" ref="A5:Z16" totalsRowShown="0" headerRowDxfId="382" dataDxfId="381">
  <autoFilter ref="A5:Z16" xr:uid="{00000000-0009-0000-0100-000010000000}"/>
  <tableColumns count="26">
    <tableColumn id="23" xr3:uid="{2A694A6A-AF4E-4A9E-BC97-525C381BEE56}" name="ONS Code" dataDxfId="380"/>
    <tableColumn id="1" xr3:uid="{A676524B-301E-4B94-A97F-D3B008F1023A}" name="Number of members (excluding those receiving corporate membership) thousands" dataDxfId="379"/>
    <tableColumn id="2" xr3:uid="{FCD8AFBC-7405-49B3-8B0B-98F7B6DF6B70}" name="2001/02 [1]" dataDxfId="378" dataCellStyle="Comma"/>
    <tableColumn id="3" xr3:uid="{53B03013-2843-4216-8DD9-10D6793E4AB8}" name="2002/03" dataDxfId="377" dataCellStyle="Comma"/>
    <tableColumn id="4" xr3:uid="{8F35E6CE-437B-4EF9-9EED-B55634B15043}" name="2003/04" dataDxfId="376" dataCellStyle="Comma"/>
    <tableColumn id="5" xr3:uid="{14D8B5AB-DF81-470B-B725-06D0ABA41146}" name="2004/05" dataDxfId="375" dataCellStyle="Comma"/>
    <tableColumn id="6" xr3:uid="{C719940B-B198-4B43-8981-F7D5B5C56E91}" name="2005/06" dataDxfId="374" dataCellStyle="Comma"/>
    <tableColumn id="7" xr3:uid="{3090CAE3-9898-4A98-9785-209373189A5F}" name="2006/07 [3]" dataDxfId="373" dataCellStyle="Comma"/>
    <tableColumn id="8" xr3:uid="{DFA87514-E944-474D-8E08-6D26E2C17E16}" name="2007/08" dataDxfId="372" dataCellStyle="Comma"/>
    <tableColumn id="9" xr3:uid="{565DF503-0F8A-4C81-BBEB-545757E1FD1E}" name="2008/09" dataDxfId="371" dataCellStyle="Comma"/>
    <tableColumn id="10" xr3:uid="{16B81CD1-6CB1-4883-9094-D41221D0EBD9}" name="2009/10" dataDxfId="370" dataCellStyle="Comma"/>
    <tableColumn id="11" xr3:uid="{225CC8CB-88DE-4CCE-96DA-BDF8F1AB35FC}" name="2010/11" dataDxfId="369" dataCellStyle="Comma"/>
    <tableColumn id="12" xr3:uid="{11E6F4D0-09F5-4EA9-BD7E-D45497A077B9}" name="2011/12" dataDxfId="368" dataCellStyle="Comma"/>
    <tableColumn id="13" xr3:uid="{57C427FC-68F6-4BBD-8CBB-3A367522D0A3}" name="2012/13" dataDxfId="367" dataCellStyle="Comma"/>
    <tableColumn id="14" xr3:uid="{F5812159-BC23-4A56-A323-A5ECDC5B5132}" name="2013/14" dataDxfId="366" dataCellStyle="Comma"/>
    <tableColumn id="15" xr3:uid="{8A8DE798-D498-4F65-B2F5-3F9F015A1A40}" name="2014/15" dataDxfId="365" dataCellStyle="Comma"/>
    <tableColumn id="16" xr3:uid="{B1D8D6CD-E7E0-46DE-892C-722C13DFF55E}" name="2015/16 [2]" dataDxfId="364" dataCellStyle="Comma"/>
    <tableColumn id="17" xr3:uid="{EA97E20C-3997-4E79-8D30-301ECB687F15}" name="2016/17" dataDxfId="363" dataCellStyle="Comma"/>
    <tableColumn id="18" xr3:uid="{0B4088E4-4F4A-49D6-8C3E-DBF4A4AD55A4}" name="2017/18" dataDxfId="362" dataCellStyle="Comma"/>
    <tableColumn id="19" xr3:uid="{94A20C53-CCA1-499A-9346-82B0F89A9BA0}" name="2018/19" dataDxfId="361" dataCellStyle="Comma"/>
    <tableColumn id="24" xr3:uid="{D41BA8EB-67D7-4A68-83E0-9409CA016116}" name="2019/20" dataDxfId="360" dataCellStyle="Comma"/>
    <tableColumn id="25" xr3:uid="{9F6F4ECD-5330-4FE3-B0B1-0854F055D24E}" name="2020/21" dataDxfId="359" dataCellStyle="Comma"/>
    <tableColumn id="26" xr3:uid="{42D9EC51-31FA-4F48-9789-0DD7036AD484}" name="2021/22" dataDxfId="358" dataCellStyle="Comma"/>
    <tableColumn id="20" xr3:uid="{7B44112D-34F7-46A3-818D-714CFD14B71C}" name="% change _x000a_2007/08 to 2021/22" dataDxfId="357">
      <calculatedColumnFormula>(English_Heritage_membership[[#This Row],[2021/22]]-English_Heritage_membership[[#This Row],[2007/08]])/English_Heritage_membership[[#This Row],[2007/08]]</calculatedColumnFormula>
    </tableColumn>
    <tableColumn id="21" xr3:uid="{B76BDE96-6E51-40E3-B327-065B1CFB9A38}" name="% change _x000a_2020/21 to 2021/22" dataDxfId="356">
      <calculatedColumnFormula>(English_Heritage_membership[[#This Row],[2021/22]]-English_Heritage_membership[[#This Row],[2020/21]])/English_Heritage_membership[[#This Row],[2020/21]]</calculatedColumnFormula>
    </tableColumn>
    <tableColumn id="22" xr3:uid="{70120884-B0A1-433C-89C5-53845E598087}" name="Trend" dataDxfId="355"/>
  </tableColumns>
  <tableStyleInfo name="Indicator Table"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7EA50F2-5285-42EC-A0FC-EE8F9004B89A}" name="Historic_Houses___Visiting_members" displayName="Historic_Houses___Visiting_members" ref="A43:T53" totalsRowShown="0" headerRowDxfId="354" dataDxfId="353">
  <autoFilter ref="A43:T53" xr:uid="{00000000-0009-0000-0100-000012000000}"/>
  <tableColumns count="20">
    <tableColumn id="17" xr3:uid="{F30C1314-D8AC-4277-93D2-D32E1D0E57CC}" name="ONS Code" dataDxfId="352"/>
    <tableColumn id="1" xr3:uid="{0A746161-7BAF-4C5A-800F-BE75C2879CAB}" name="Historic Houses - Visiting Members" dataDxfId="351"/>
    <tableColumn id="2" xr3:uid="{3E5A9FA7-ED02-48EF-B639-EE59ACC6CD3C}" name="2007" dataDxfId="350" dataCellStyle="Comma"/>
    <tableColumn id="3" xr3:uid="{E0D6804E-A8FE-4B92-92C6-F5DFA9554CAD}" name="2008" dataDxfId="349" dataCellStyle="Comma"/>
    <tableColumn id="4" xr3:uid="{6CA5E342-E5C6-4F18-9F56-2D787DB12C0C}" name="2009" dataDxfId="348" dataCellStyle="Comma"/>
    <tableColumn id="5" xr3:uid="{91472FE6-306B-4357-A793-2C5DACFC42B2}" name="2010" dataDxfId="347" dataCellStyle="Comma"/>
    <tableColumn id="6" xr3:uid="{0A4CFEE6-3CBA-4EC4-8103-81C6E832BDEB}" name="2011" dataDxfId="346" dataCellStyle="Comma"/>
    <tableColumn id="7" xr3:uid="{24AC1ED7-071E-4F7C-BAFF-325E2F2E36B8}" name="2012" dataDxfId="345" dataCellStyle="Comma"/>
    <tableColumn id="8" xr3:uid="{99F9FDA2-6F9F-462F-9007-9F14B6A9DBF3}" name="2013" dataDxfId="344" dataCellStyle="Comma"/>
    <tableColumn id="9" xr3:uid="{790FF315-BFC8-45AB-9320-2F9E8B13973B}" name="2014" dataDxfId="343" dataCellStyle="Comma"/>
    <tableColumn id="10" xr3:uid="{C65A9B3E-3F13-44DC-BC29-F1F0A47F299C}" name="2015" dataDxfId="342" dataCellStyle="Comma"/>
    <tableColumn id="11" xr3:uid="{185D9CDB-89DB-44E5-82F4-818DE7ECE1DD}" name="2016" dataDxfId="341" dataCellStyle="Comma"/>
    <tableColumn id="12" xr3:uid="{73E317A0-A1CB-4E9B-986D-19CCA0C01158}" name="2017 [6]" dataDxfId="340" dataCellStyle="Comma"/>
    <tableColumn id="13" xr3:uid="{A3BBB7BB-E45D-48FC-8768-C320E29D71A4}" name="2018" dataDxfId="339" dataCellStyle="Comma"/>
    <tableColumn id="18" xr3:uid="{DC8F268E-1CA1-4322-A783-D77EEFA7FE47}" name="2019" dataDxfId="338" dataCellStyle="Comma"/>
    <tableColumn id="19" xr3:uid="{2513B494-CF49-4864-9FC8-D324703CE765}" name="2020" dataDxfId="337" dataCellStyle="Comma"/>
    <tableColumn id="20" xr3:uid="{68256A47-1E4E-4323-9C87-A148AFFC7ECC}" name="2021" dataDxfId="0" dataCellStyle="Comma"/>
    <tableColumn id="14" xr3:uid="{DC113034-5994-48C9-9854-C7123B5BB70F}" name="% change _x000a_2007 to 2021" dataDxfId="336"/>
    <tableColumn id="15" xr3:uid="{C882BE92-A6DC-4F96-8B09-1CC8926A7B02}" name="% change _x000a_2020 to 2021" dataDxfId="335"/>
    <tableColumn id="16" xr3:uid="{C4AFD83A-77A3-4D86-9A53-49F16F5DCB23}" name="Trend" dataDxfId="334"/>
  </tableColumns>
  <tableStyleInfo name="Indicator Table"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E9E8A97-8C3B-4D6A-B244-9A614BDB584E}" name="Institute_of_Historic_Building_Conservation_membership" displayName="Institute_of_Historic_Building_Conservation_membership" ref="A60:AE71" totalsRowShown="0" headerRowDxfId="333" dataDxfId="332">
  <autoFilter ref="A60:AE71" xr:uid="{00000000-0009-0000-0100-000014000000}"/>
  <tableColumns count="31">
    <tableColumn id="18" xr3:uid="{0644505D-3BD3-4163-9764-49C29D836242}" name="ONS Code" dataDxfId="331"/>
    <tableColumn id="1" xr3:uid="{630A3D71-C804-4521-A4A4-570B2D31BB99}" name="Area" dataDxfId="330"/>
    <tableColumn id="2" xr3:uid="{A81C48B0-0F8F-4B85-B258-AA0CEFD871AF}" name="Affiliate_2016" dataDxfId="329" dataCellStyle="Comma"/>
    <tableColumn id="3" xr3:uid="{05413D56-7EBA-4EF3-A652-E8003E3C27B5}" name="Full Member_2016" dataDxfId="328" dataCellStyle="Comma"/>
    <tableColumn id="4" xr3:uid="{9CD67879-1FC8-4502-B762-CF7810948843}" name="Associate_2016" dataDxfId="327" dataCellStyle="Comma"/>
    <tableColumn id="5" xr3:uid="{979B75D0-8B6F-4495-88B7-6B9DE1579F82}" name="Total_2016" dataDxfId="326" dataCellStyle="Comma"/>
    <tableColumn id="6" xr3:uid="{2D4F3E5A-7C2A-41DC-B407-FCCD2A6FF8B1}" name="Affiliate_2016/17" dataDxfId="325" dataCellStyle="Comma"/>
    <tableColumn id="7" xr3:uid="{4B573974-BA55-4025-BFDD-A2B77FFAF447}" name="Full Member_2016/17" dataDxfId="324" dataCellStyle="Comma"/>
    <tableColumn id="8" xr3:uid="{BCEDAD56-10C9-407B-9BF7-477459AE57F3}" name="Associate_2016/17" dataDxfId="323" dataCellStyle="Comma"/>
    <tableColumn id="9" xr3:uid="{398F490F-E3AE-4F98-B8B6-46E1ED751AF1}" name="Total_2016/17" dataDxfId="322" dataCellStyle="Comma"/>
    <tableColumn id="10" xr3:uid="{9C80506C-9C7D-47A2-A756-29551C5B58CD}" name="Affiliate_2017/18" dataDxfId="321" dataCellStyle="Comma"/>
    <tableColumn id="11" xr3:uid="{299A7F3D-A42B-4D89-BB3F-93670A5B5358}" name="Full Member_2017/18" dataDxfId="320" dataCellStyle="Comma"/>
    <tableColumn id="12" xr3:uid="{AEFF8D76-CFC4-45E3-96AD-20186AD56316}" name="Associate_2017/18" dataDxfId="319" dataCellStyle="Comma"/>
    <tableColumn id="13" xr3:uid="{BAD57817-F735-42C3-9188-D5D01757C81D}" name="Total_2017/18" dataDxfId="318" dataCellStyle="Comma"/>
    <tableColumn id="14" xr3:uid="{E989C15C-A60B-4221-9762-1EB6E263CA2A}" name="Affiliate_2018/19" dataDxfId="317" dataCellStyle="Comma"/>
    <tableColumn id="15" xr3:uid="{25E20D17-7E7B-431C-8486-B8AF67837886}" name="Full Member_2018/19" dataDxfId="316" dataCellStyle="Comma"/>
    <tableColumn id="16" xr3:uid="{C4DC7222-313A-48B6-8E0B-942FEE51424A}" name="Associate_2018/19" dataDxfId="315" dataCellStyle="Comma"/>
    <tableColumn id="17" xr3:uid="{4366D417-9AF8-482B-B0D9-181E199CA568}" name="Total_2018/19" dataDxfId="314" dataCellStyle="Comma"/>
    <tableColumn id="19" xr3:uid="{06757762-EC58-4028-9026-1EACD4DC2D8F}" name="Affiliate_2019/20" dataDxfId="313" dataCellStyle="Comma"/>
    <tableColumn id="20" xr3:uid="{2F280B14-9550-49AF-AD71-CA58EAEF42B5}" name="Full Member_2019/20" dataDxfId="312" dataCellStyle="Comma"/>
    <tableColumn id="21" xr3:uid="{7A6B3121-85D4-4C7B-98E4-A914B1335E7A}" name="Associate_2019/20" dataDxfId="311" dataCellStyle="Comma"/>
    <tableColumn id="22" xr3:uid="{DD0633B6-74CE-44DB-982B-637B2A3E5259}" name="Total_2019/20" dataDxfId="310" dataCellStyle="Comma"/>
    <tableColumn id="23" xr3:uid="{44246E3F-A1C3-4247-AC56-59F0F90E4F2C}" name="Affiliate_2020/21" dataDxfId="309"/>
    <tableColumn id="24" xr3:uid="{93380741-A44E-4575-81E1-361775BDA26F}" name="Full Member_2020/21" dataDxfId="308"/>
    <tableColumn id="25" xr3:uid="{4BCEB010-42AF-40E0-B66C-F259182EE574}" name="Associate_2020/21" dataDxfId="307"/>
    <tableColumn id="26" xr3:uid="{FBC63648-734D-4EC6-BD50-4221148E82D4}" name="Total_2020/21" dataDxfId="306"/>
    <tableColumn id="27" xr3:uid="{A0BC3DEA-7D81-4129-8C49-57782FE14744}" name="Affiliate_2021/22" dataDxfId="305" dataCellStyle="Comma"/>
    <tableColumn id="28" xr3:uid="{2F686320-93EC-4F32-BBA8-4C601EC5D5EE}" name="Full Member_2021/22" dataDxfId="304" dataCellStyle="Comma"/>
    <tableColumn id="29" xr3:uid="{BC546C00-8D41-4F1F-ADC0-4BE14A6A5B27}" name="Associate_2021/22" dataDxfId="303" dataCellStyle="Comma"/>
    <tableColumn id="30" xr3:uid="{51681E63-3B0F-4E79-A907-CF2EC2329392}" name="Supporters_2021/22" dataDxfId="302" dataCellStyle="Comma"/>
    <tableColumn id="31" xr3:uid="{F2845A94-55A3-4D2F-B0E1-031EF4149ABB}" name="Total_2021/22" dataDxfId="301" dataCellStyle="Comma"/>
  </tableColumns>
  <tableStyleInfo name="Indicator Table"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BB81403-0979-457D-ACC6-70D4D2153E75}" name="National_Trust_membership" displayName="National_Trust_membership" ref="B23:Z35" totalsRowShown="0" headerRowDxfId="300" dataDxfId="299">
  <autoFilter ref="B23:Z35" xr:uid="{00000000-0009-0000-0100-000015000000}"/>
  <tableColumns count="25">
    <tableColumn id="2" xr3:uid="{EC5FC5B0-B281-4533-A37E-7FB7D0DD6941}" name="National Trust members" dataDxfId="298"/>
    <tableColumn id="3" xr3:uid="{A6E88A0D-B655-43FC-8FCF-62AD4AB8ED98}" name="2001/02" dataDxfId="297" dataCellStyle="Comma"/>
    <tableColumn id="4" xr3:uid="{6A3522F3-D534-43D7-8998-B24F1030E0ED}" name="2002/03" dataDxfId="296" dataCellStyle="Comma"/>
    <tableColumn id="5" xr3:uid="{09AE4165-90F0-4DC0-A990-2676E9C1EC04}" name="2003/04" dataDxfId="295" dataCellStyle="Comma"/>
    <tableColumn id="6" xr3:uid="{4036DDE0-456B-4B50-98A2-7BA20CF758E6}" name="2004/05" dataDxfId="294" dataCellStyle="Comma"/>
    <tableColumn id="7" xr3:uid="{DE537A30-24C1-41AE-8DD9-2D2F0B6DAF68}" name="2005/06" dataDxfId="293" dataCellStyle="Comma"/>
    <tableColumn id="8" xr3:uid="{D32183F6-BB8B-42DF-8EFD-723ECDC1D3C4}" name="2006/07" dataDxfId="292" dataCellStyle="Comma"/>
    <tableColumn id="9" xr3:uid="{7442A8AC-0122-4EE5-BDCA-A4706B5FBEB4}" name="2007/08" dataDxfId="291" dataCellStyle="Comma"/>
    <tableColumn id="10" xr3:uid="{7056C690-F256-4335-828A-B94DF090F3B2}" name="2008/09" dataDxfId="290" dataCellStyle="Comma"/>
    <tableColumn id="11" xr3:uid="{59F94FE4-38A6-4883-9E4C-F7B89DBCB9A5}" name="2009/10" dataDxfId="289" dataCellStyle="Comma"/>
    <tableColumn id="12" xr3:uid="{D34C3BBA-C42D-42B6-8310-E112A2CE219B}" name="2010/11" dataDxfId="288" dataCellStyle="Comma"/>
    <tableColumn id="13" xr3:uid="{65B29B8E-64C4-4D4B-901D-25F30B72421D}" name="2011/12" dataDxfId="287" dataCellStyle="Comma"/>
    <tableColumn id="14" xr3:uid="{51CD28A4-D0EB-4364-A513-4127CE6EA5FA}" name="2012/13" dataDxfId="286" dataCellStyle="Comma"/>
    <tableColumn id="15" xr3:uid="{5D7CCE63-7CBC-40AB-A90F-766400839651}" name="2013/14" dataDxfId="285" dataCellStyle="Comma"/>
    <tableColumn id="16" xr3:uid="{F70F82B6-0792-472D-A95A-9F06D97BD298}" name="2014/15" dataDxfId="284" dataCellStyle="Comma"/>
    <tableColumn id="17" xr3:uid="{4FA86F30-CE69-43A4-BCAF-F1BCBEFADBA7}" name="2015/16" dataDxfId="283" dataCellStyle="Comma"/>
    <tableColumn id="18" xr3:uid="{3BEAE3D5-CF4E-49D2-8164-27A735F35246}" name="2016/17" dataDxfId="282" dataCellStyle="Comma"/>
    <tableColumn id="19" xr3:uid="{E58B2793-953A-4BF8-96C2-150D739349E4}" name="2017/18" dataDxfId="281" dataCellStyle="Comma"/>
    <tableColumn id="20" xr3:uid="{BA0D73C3-A0ED-4894-9DC2-B81DE26A084F}" name="2018/19" dataDxfId="280" dataCellStyle="Comma"/>
    <tableColumn id="24" xr3:uid="{CFD06ED3-A3BA-434F-8476-5D92E08DA87A}" name="2019/20" dataDxfId="279" dataCellStyle="Comma"/>
    <tableColumn id="1" xr3:uid="{1E4CDBD2-7783-479E-999D-470EE89CFCB0}" name="2020/21" dataDxfId="278" dataCellStyle="Comma"/>
    <tableColumn id="25" xr3:uid="{190B03C0-D569-4F8B-B28A-08D829B2B0A3}" name="2021/22" dataDxfId="277" dataCellStyle="Comma"/>
    <tableColumn id="21" xr3:uid="{4CC4E549-2B0A-4B20-984C-ACE0277178E9}" name="% change _x000a_2009/10 to 2021/22" dataDxfId="276"/>
    <tableColumn id="22" xr3:uid="{3B7A7E5F-8A5B-4820-B60D-09043BC9B02C}" name="% change _x000a_2020/21 to 2021/22" dataDxfId="275">
      <calculatedColumnFormula>(National_Trust_membership[[#This Row],[2020/21]]-National_Trust_membership[[#This Row],[2019/20]])/National_Trust_membership[[#This Row],[2019/20]]</calculatedColumnFormula>
    </tableColumn>
    <tableColumn id="23" xr3:uid="{433F2AB3-3115-47F3-B737-3CCB6995F26A}" name="Trend" dataDxfId="274"/>
  </tableColumns>
  <tableStyleInfo name="Indicator Table"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83396A4-20DF-4737-AE44-B22C9E5A7479}" name="Heritage_Open_Days_events" displayName="Heritage_Open_Days_events" ref="A5:AJ20" totalsRowShown="0" headerRowDxfId="273" dataDxfId="272">
  <autoFilter ref="A5:AJ20" xr:uid="{00000000-0009-0000-0100-000016000000}"/>
  <tableColumns count="36">
    <tableColumn id="33" xr3:uid="{950B5E5B-A264-42BB-A9C9-22B0E76E091F}" name="ONS Code" dataDxfId="271"/>
    <tableColumn id="1" xr3:uid="{10B20F74-6748-4763-8A56-AE9E65287EDD}" name="Country" dataDxfId="270"/>
    <tableColumn id="2" xr3:uid="{DFBD1E44-7B46-48E5-AAD2-F88115825715}" name="Region [1]" dataDxfId="269"/>
    <tableColumn id="3" xr3:uid="{6AB30760-2E93-449C-8558-3D798C4E2BCE}" name="HODs Events by Year" dataDxfId="268"/>
    <tableColumn id="4" xr3:uid="{419AFCB6-BD37-4DEC-9BCF-897B72FE2773}" name="1994" dataDxfId="267" dataCellStyle="Comma"/>
    <tableColumn id="5" xr3:uid="{E704F7FE-AB4C-4C76-953C-3C78815B26CD}" name="1995" dataDxfId="266" dataCellStyle="Comma"/>
    <tableColumn id="6" xr3:uid="{C7BE04E9-86D7-410A-9D83-3F7988D49518}" name="1996" dataDxfId="265" dataCellStyle="Comma"/>
    <tableColumn id="7" xr3:uid="{B4D47297-541F-4824-896B-0E0A216A3BFA}" name="1997" dataDxfId="264" dataCellStyle="Comma"/>
    <tableColumn id="8" xr3:uid="{A6761FC5-7371-40F9-B3E4-C6EC54B40B49}" name="1998" dataDxfId="263" dataCellStyle="Comma"/>
    <tableColumn id="9" xr3:uid="{AC80A385-D110-497B-83FD-8EAB99E85202}" name="1999" dataDxfId="262" dataCellStyle="Comma"/>
    <tableColumn id="10" xr3:uid="{FD51BA29-BDF5-4509-9A34-7A071E1C9FD0}" name="2000" dataDxfId="261" dataCellStyle="Comma"/>
    <tableColumn id="11" xr3:uid="{7559EB99-207B-4031-9C6E-64F434052868}" name="2001" dataDxfId="260" dataCellStyle="Comma"/>
    <tableColumn id="12" xr3:uid="{7B2415DB-35DA-4F92-9B41-7566FDBCC519}" name="2002" dataDxfId="259" dataCellStyle="Comma"/>
    <tableColumn id="13" xr3:uid="{1EB41544-B7F8-461C-ABDD-56725E883A06}" name="2003" dataDxfId="258" dataCellStyle="Comma"/>
    <tableColumn id="14" xr3:uid="{CE51CA8F-E3AC-4E57-A651-F72DD0EC219B}" name="2004" dataDxfId="257" dataCellStyle="Comma"/>
    <tableColumn id="15" xr3:uid="{35155A0E-2BB6-425A-9405-67EE5A198504}" name="2005" dataDxfId="256" dataCellStyle="Comma"/>
    <tableColumn id="16" xr3:uid="{39CB0502-0F79-490B-A2C6-5844DC917D31}" name="2006" dataDxfId="255" dataCellStyle="Comma"/>
    <tableColumn id="17" xr3:uid="{E84BE5B9-B969-4D5D-A47E-AEDB942DBAF9}" name="2007" dataDxfId="254" dataCellStyle="Comma"/>
    <tableColumn id="18" xr3:uid="{BB20C706-B1E6-4750-BE3E-6D7CC1212C0D}" name="2008" dataDxfId="253" dataCellStyle="Comma"/>
    <tableColumn id="19" xr3:uid="{C0ECF9DE-A052-41B5-AD88-2981CD0293AE}" name="2009" dataDxfId="252" dataCellStyle="Comma"/>
    <tableColumn id="20" xr3:uid="{A46DBF0A-F669-41D2-B6B3-F762CE6D87CA}" name="2010" dataDxfId="251" dataCellStyle="Comma"/>
    <tableColumn id="21" xr3:uid="{BD5244CE-D7C3-45CA-B477-1AE970888FCC}" name="2011" dataDxfId="250" dataCellStyle="Comma"/>
    <tableColumn id="22" xr3:uid="{FCB9A311-E8BE-4E6E-949C-5920C461A388}" name="2012" dataDxfId="249" dataCellStyle="Comma"/>
    <tableColumn id="23" xr3:uid="{E008C74A-7BBC-4C68-913F-1D87776A421C}" name="2013" dataDxfId="248" dataCellStyle="Comma"/>
    <tableColumn id="24" xr3:uid="{485A71E4-732C-400D-8EB9-53426ABE4A0E}" name="2014" dataDxfId="247" dataCellStyle="Comma"/>
    <tableColumn id="25" xr3:uid="{19D54353-41F4-4667-B728-2783AA4C63E4}" name="2015" dataDxfId="246" dataCellStyle="Comma"/>
    <tableColumn id="26" xr3:uid="{E215F1E4-B7BF-4013-8F11-8A00C2D0D032}" name="2016" dataDxfId="245" dataCellStyle="Comma"/>
    <tableColumn id="27" xr3:uid="{D711DBA4-9BAF-4BA2-8FF6-403E5ACA7D02}" name="2017" dataDxfId="244" dataCellStyle="Comma"/>
    <tableColumn id="28" xr3:uid="{5CCD5FC5-3B26-49F4-8F41-EF36E54D8EB6}" name="2018" dataDxfId="243" dataCellStyle="Comma"/>
    <tableColumn id="34" xr3:uid="{9EE34BC8-B132-46C2-87FD-3B16E4463547}" name="2019" dataDxfId="242" dataCellStyle="Comma"/>
    <tableColumn id="35" xr3:uid="{216E6B8F-678D-4135-A3CD-06203B6E4B4D}" name="2020" dataDxfId="241" dataCellStyle="Comma"/>
    <tableColumn id="36" xr3:uid="{97F8127E-1E51-4680-B191-EF5EC920B65E}" name="2021" dataDxfId="240" dataCellStyle="Comma"/>
    <tableColumn id="29" xr3:uid="{5CC015B5-3790-46C2-BB32-4BB69636A0C2}" name="Change _x000a_2008 to 2021" dataDxfId="239" dataCellStyle="Comma">
      <calculatedColumnFormula>Heritage_Open_Days_events[[#This Row],[2020]]-Heritage_Open_Days_events[[#This Row],[2008]]</calculatedColumnFormula>
    </tableColumn>
    <tableColumn id="30" xr3:uid="{D947A720-096C-49BF-8988-40FCB748C084}" name="% Change _x000a_2008 to 2021" dataDxfId="238"/>
    <tableColumn id="31" xr3:uid="{201047FC-C7C9-4349-8E41-F076B32BF3FD}" name="Regional distribution of in-person HOD events in 2021" dataDxfId="237"/>
    <tableColumn id="32" xr3:uid="{ACE17ABC-C0CA-4219-BA8C-E0AD66B9DC02}" name="Trend" dataDxfId="236"/>
  </tableColumns>
  <tableStyleInfo name="Indicator Table"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88A075F-5B51-4357-86EF-A28187ECAD74}" name="ACE___Acceditation_by_region" displayName="ACE___Acceditation_by_region" ref="A8:T22" totalsRowShown="0" headerRowDxfId="235" dataDxfId="234">
  <autoFilter ref="A8:T22" xr:uid="{00000000-0009-0000-0100-000021000000}"/>
  <tableColumns count="20">
    <tableColumn id="18" xr3:uid="{9C8C114D-9E0C-4C30-A90C-C4E5CE957E87}" name="ONS Code" dataDxfId="233" dataCellStyle="Comma"/>
    <tableColumn id="1" xr3:uid="{D96602DC-D836-4DF9-883F-D10DB474687D}" name="Region/Status" dataDxfId="232"/>
    <tableColumn id="2" xr3:uid="{8B389953-C457-43BB-B00F-DF62BC2DDAAF}" name="2006" dataDxfId="231" dataCellStyle="Comma"/>
    <tableColumn id="3" xr3:uid="{4D6744F5-34C8-43C1-A5DC-A220F11FF7DA}" name="2007" dataDxfId="230" dataCellStyle="Comma"/>
    <tableColumn id="4" xr3:uid="{F8743AC1-4C33-45BE-93F8-388FD418FAE7}" name="2008" dataDxfId="229" dataCellStyle="Comma"/>
    <tableColumn id="5" xr3:uid="{EEC422CD-F811-4F18-825C-9E511CCF2328}" name="2009" dataDxfId="228" dataCellStyle="Comma"/>
    <tableColumn id="6" xr3:uid="{1B7BEE0B-D891-41BC-BFD7-F17515AC15C6}" name="2010" dataDxfId="227" dataCellStyle="Comma"/>
    <tableColumn id="7" xr3:uid="{67EF9444-75A9-4439-AB55-F8A9EB9F6A4C}" name="2011" dataDxfId="226" dataCellStyle="Comma"/>
    <tableColumn id="8" xr3:uid="{DD13ABC2-2294-4B1A-9E25-92EF3F6CE4E7}" name="2012" dataDxfId="225" dataCellStyle="Comma"/>
    <tableColumn id="9" xr3:uid="{AA6B2E99-1DD4-4215-A0BA-26B1A989CE04}" name="2013" dataDxfId="224" dataCellStyle="Comma"/>
    <tableColumn id="10" xr3:uid="{2FD85670-E6B9-490A-98D4-0CD24278CC69}" name="2014" dataDxfId="223" dataCellStyle="Comma"/>
    <tableColumn id="11" xr3:uid="{6CCBAA2B-AFE8-4B63-B5EF-3BE73F200DD3}" name="2015" dataDxfId="222" dataCellStyle="Comma"/>
    <tableColumn id="12" xr3:uid="{592EAA89-6C28-4979-BA2C-EEB6BAAA6D29}" name="2016" dataDxfId="221" dataCellStyle="Comma"/>
    <tableColumn id="13" xr3:uid="{556A5858-408F-40DA-82B8-30C105944E96}" name="2017" dataDxfId="220" dataCellStyle="Comma"/>
    <tableColumn id="14" xr3:uid="{9C6CAAD8-CB81-44DE-BA7A-E2675A5A0BF9}" name="2018" dataDxfId="219" dataCellStyle="Comma"/>
    <tableColumn id="15" xr3:uid="{55C36A28-ABD2-4EDE-A2D4-A89E1798A687}" name="2019" dataDxfId="218" dataCellStyle="Comma"/>
    <tableColumn id="17" xr3:uid="{968FF3B5-57FE-4DFC-A851-0AA4C65250C4}" name="2020" dataDxfId="217" dataCellStyle="Comma"/>
    <tableColumn id="19" xr3:uid="{58F231BD-FC0D-42B4-9CD8-80CDC6F34E68}" name="2021" dataDxfId="216" dataCellStyle="Comma"/>
    <tableColumn id="20" xr3:uid="{B0BAB8BD-3A84-4836-B95C-7F60B44332BE}" name="2022" dataDxfId="215" dataCellStyle="Comma"/>
    <tableColumn id="16" xr3:uid="{C2904E44-DE8D-4C41-9266-29C5AAAE5495}" name="Trend" dataDxfId="214"/>
  </tableColumns>
  <tableStyleInfo name="Indicator Table"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0ADE236-A503-4842-837F-563BC640AE64}" name="ACE___Designated_collections_by_region" displayName="ACE___Designated_collections_by_region" ref="A40:R50" totalsRowShown="0" headerRowDxfId="213" dataDxfId="212">
  <autoFilter ref="A40:R50" xr:uid="{00000000-0009-0000-0100-000024000000}"/>
  <tableColumns count="18">
    <tableColumn id="15" xr3:uid="{57167651-C3FE-4151-8FF7-BFEE40C8F74D}" name="ONS Code" dataDxfId="211"/>
    <tableColumn id="1" xr3:uid="{578295F6-98D4-4713-992A-A26795865617}" name="Region" dataDxfId="210"/>
    <tableColumn id="2" xr3:uid="{C0676F58-EAEC-4ACE-A4A1-94B04783A89A}" name="2006" dataDxfId="209" dataCellStyle="Comma"/>
    <tableColumn id="3" xr3:uid="{B137B481-326F-418D-BE89-E1BA4E49C963}" name="2007" dataDxfId="208" dataCellStyle="Comma"/>
    <tableColumn id="4" xr3:uid="{7D43BC03-6250-4764-96F2-E239E3BEB2B5}" name="2008" dataDxfId="207" dataCellStyle="Comma"/>
    <tableColumn id="5" xr3:uid="{694EC675-7993-4341-817F-FC4140F0A6FA}" name="2009" dataDxfId="206" dataCellStyle="Comma"/>
    <tableColumn id="6" xr3:uid="{CDBB69EA-CB58-4F6C-B325-8F6D68F11061}" name="March 2010" dataDxfId="205" dataCellStyle="Comma"/>
    <tableColumn id="7" xr3:uid="{6BC7FF69-4F67-469A-AF7E-98AFCD3A26EA}" name="Feb. 2011" dataDxfId="204" dataCellStyle="Comma"/>
    <tableColumn id="8" xr3:uid="{D3940E67-55C7-4DF8-9152-C6A43FE088FA}" name="July 2012" dataDxfId="203" dataCellStyle="Comma"/>
    <tableColumn id="9" xr3:uid="{79D1FE98-2D1A-4811-82C3-89184E883751}" name="January 2013" dataDxfId="202" dataCellStyle="Comma"/>
    <tableColumn id="10" xr3:uid="{44E0231B-BF40-4D46-ABF2-D3FF13A9F740}" name="July 2013" dataDxfId="201" dataCellStyle="Comma"/>
    <tableColumn id="11" xr3:uid="{9CC3FD98-8C1E-44FA-BE32-500DE2D25B26}" name="2014" dataDxfId="200" dataCellStyle="Comma"/>
    <tableColumn id="12" xr3:uid="{BF7F7874-0CA1-4025-ACD3-0AC90AAC9EB9}" name="2016" dataDxfId="199" dataCellStyle="Comma"/>
    <tableColumn id="13" xr3:uid="{311820F4-C570-403B-B540-B96044E143D8}" name="2017" dataDxfId="198" dataCellStyle="Comma"/>
    <tableColumn id="14" xr3:uid="{DA1797BD-519C-41E9-A2F4-0E03549AFC79}" name="2018" dataDxfId="197" dataCellStyle="Comma"/>
    <tableColumn id="16" xr3:uid="{FE53B168-37BC-4D99-B16B-FC87E0FDD341}" name="2019" dataDxfId="196" dataCellStyle="Comma"/>
    <tableColumn id="17" xr3:uid="{2041C325-353B-4D4E-9DE8-E915558EF5DF}" name="2020" dataDxfId="195" dataCellStyle="Comma"/>
    <tableColumn id="18" xr3:uid="{99F5A80C-3BCD-46AC-B953-7B35A427C474}" name="2021" dataDxfId="194" dataCellStyle="Comma"/>
  </tableColumns>
  <tableStyleInfo name="Indicator Table"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7A80751-1E2E-422D-B785-407C515BF543}" name="ACE___Designation_by_region" displayName="ACE___Designation_by_region" ref="A27:R37" totalsRowShown="0" headerRowDxfId="193" dataDxfId="192">
  <autoFilter ref="A27:R37" xr:uid="{00000000-0009-0000-0100-000025000000}"/>
  <tableColumns count="18">
    <tableColumn id="15" xr3:uid="{A06C9ECE-689F-498E-A1DF-0925A0331050}" name="ONS Code" dataDxfId="191"/>
    <tableColumn id="1" xr3:uid="{9FDC58B0-652F-4A12-94E0-93222207424D}" name="Region" dataDxfId="190"/>
    <tableColumn id="2" xr3:uid="{9A7CB62C-254C-489C-8D16-0A75D71B74CF}" name="2006" dataDxfId="189" dataCellStyle="Comma"/>
    <tableColumn id="3" xr3:uid="{342B510E-84F8-49EE-B985-491D42240082}" name="2007" dataDxfId="188" dataCellStyle="Comma"/>
    <tableColumn id="4" xr3:uid="{292E03FF-74C4-4375-8288-B7BD66CCE669}" name="2008" dataDxfId="187" dataCellStyle="Comma"/>
    <tableColumn id="5" xr3:uid="{52ED660F-E429-450D-8D7E-29917CCDF94F}" name="2009" dataDxfId="186" dataCellStyle="Comma"/>
    <tableColumn id="6" xr3:uid="{C7CC5412-10A1-49C3-B71C-C7D017355A33}" name="2010" dataDxfId="185" dataCellStyle="Comma"/>
    <tableColumn id="7" xr3:uid="{F9CF0052-3102-4E13-8E23-45D2EE8994E4}" name="2011" dataDxfId="184" dataCellStyle="Comma"/>
    <tableColumn id="8" xr3:uid="{BAE28E96-9C83-4D37-8FBE-471E47664B4F}" name="2012" dataDxfId="183" dataCellStyle="Comma"/>
    <tableColumn id="9" xr3:uid="{A2B0B940-D5DF-46CC-895D-62DD0D0A68BD}" name="January 2013" dataDxfId="182" dataCellStyle="Comma"/>
    <tableColumn id="10" xr3:uid="{3EE5FAD2-D382-4B08-8B7E-F9BB0FA0179F}" name="July 2013" dataDxfId="181" dataCellStyle="Comma"/>
    <tableColumn id="11" xr3:uid="{41AC0BE5-2274-4927-9F08-0E9EFE178B9D}" name="2014" dataDxfId="180" dataCellStyle="Comma"/>
    <tableColumn id="12" xr3:uid="{29796B7C-B325-42FD-8D0E-66CBEFE61A7C}" name="2016" dataDxfId="179" dataCellStyle="Comma"/>
    <tableColumn id="13" xr3:uid="{7D77C2A6-AC5A-400B-BAF8-899CD035BC41}" name="2017" dataDxfId="178" dataCellStyle="Comma"/>
    <tableColumn id="14" xr3:uid="{8193A610-2DA4-4C03-BFEC-713FE55688B2}" name="2018" dataDxfId="177" dataCellStyle="Comma"/>
    <tableColumn id="16" xr3:uid="{454C1F7D-555A-4E11-BD66-D8E575E4A3C6}" name="2019" dataDxfId="176" dataCellStyle="Comma"/>
    <tableColumn id="17" xr3:uid="{C4338CDE-51AB-4386-9E21-CC4A55BF72C9}" name="2020" dataDxfId="175" dataCellStyle="Comma"/>
    <tableColumn id="18" xr3:uid="{97EBC344-9153-420D-A84A-508A4AA17333}" name="2021" dataDxfId="174" dataCellStyle="Comma"/>
  </tableColumns>
  <tableStyleInfo name="Indicator Table"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EC20331-6C40-43D3-8423-ECF5CEB48FB6}" name="ACE___Renaissance" displayName="ACE___Renaissance" ref="A55:I65" totalsRowShown="0" headerRowDxfId="173" dataDxfId="172">
  <autoFilter ref="A55:I65" xr:uid="{00000000-0009-0000-0100-000026000000}"/>
  <tableColumns count="9">
    <tableColumn id="9" xr3:uid="{94E5D06A-2CD5-4805-BFAB-046C4AB34F5B}" name="ONS Code" dataDxfId="171"/>
    <tableColumn id="1" xr3:uid="{40F1F274-36C9-4B35-BCD9-216E46D72975}" name="Region" dataDxfId="170"/>
    <tableColumn id="2" xr3:uid="{402D3EF4-B21E-4E94-87F1-F6A8B4DB916C}" name="2005/06" dataDxfId="169" dataCellStyle="Comma"/>
    <tableColumn id="3" xr3:uid="{5518C815-A828-491F-8DF9-9E4FD7627E07}" name="2006/07" dataDxfId="168" dataCellStyle="Comma"/>
    <tableColumn id="4" xr3:uid="{7BFF1F4C-7879-42E8-91C7-9CA8CF6C8007}" name="2007/08" dataDxfId="167" dataCellStyle="Comma"/>
    <tableColumn id="5" xr3:uid="{0CB1FC16-7652-4D85-AF62-C6557CEAB466}" name="2008/09" dataDxfId="166" dataCellStyle="Comma"/>
    <tableColumn id="6" xr3:uid="{FDF1EB1B-2BBF-421E-A120-A0E03EFAF365}" name="2009/10" dataDxfId="165" dataCellStyle="Comma"/>
    <tableColumn id="7" xr3:uid="{116F1800-1AFE-49D9-A677-2848D6BDFE22}" name="2010/11" dataDxfId="164" dataCellStyle="Comma"/>
    <tableColumn id="8" xr3:uid="{629F8F89-1EC6-4EC5-A351-77D29F2DF740}" name="2011/12" dataDxfId="163" dataCellStyle="Comma"/>
  </tableColumns>
  <tableStyleInfo name="Indicator Table"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51F85881-C067-41E7-B0A3-A18E0FD67C37}" name="Educational_visits_by_attraction_type" displayName="Educational_visits_by_attraction_type" ref="B8:Z16" totalsRowShown="0" headerRowDxfId="162" dataDxfId="161">
  <autoFilter ref="B8:Z16" xr:uid="{00000000-0009-0000-0100-000027000000}"/>
  <tableColumns count="25">
    <tableColumn id="1" xr3:uid="{C67AFAD1-3B78-46A1-83AE-7F747EBFF559}" name="…By attraction type" dataDxfId="160"/>
    <tableColumn id="2" xr3:uid="{3C85BF3A-8C3A-473B-AA3B-5A9DF3D204BD}" name="2001" dataDxfId="159" dataCellStyle="Comma"/>
    <tableColumn id="3" xr3:uid="{479CDEFB-E878-460E-814B-CB3AF1526D9C}" name="2002" dataDxfId="158" dataCellStyle="Comma"/>
    <tableColumn id="4" xr3:uid="{FC8079E4-4E38-4DB1-9D50-AF6058CDAB04}" name="2003" dataDxfId="157" dataCellStyle="Comma"/>
    <tableColumn id="5" xr3:uid="{BE07EBC4-2AF7-47AA-B23B-FD736D9F4D00}" name="2004" dataDxfId="156" dataCellStyle="Comma"/>
    <tableColumn id="6" xr3:uid="{2BE5A3FF-D505-47F2-A73D-6165C1F3ADDB}" name="2005" dataDxfId="155" dataCellStyle="Comma"/>
    <tableColumn id="7" xr3:uid="{F1AA0B8B-BBFF-4D60-92BD-F59C7D267670}" name="2006" dataDxfId="154" dataCellStyle="Comma"/>
    <tableColumn id="8" xr3:uid="{B390810C-8B5F-44E9-8161-B15EA9231C95}" name="2007" dataDxfId="153" dataCellStyle="Comma"/>
    <tableColumn id="9" xr3:uid="{C3656B6B-2A23-434F-AD46-9824222009EE}" name="2008" dataDxfId="152" dataCellStyle="Comma"/>
    <tableColumn id="10" xr3:uid="{6F4F62F4-3E50-4830-951A-B7F6030127C0}" name="2009" dataDxfId="151" dataCellStyle="Comma"/>
    <tableColumn id="11" xr3:uid="{E959C1E4-E792-49DE-B013-4B63786B9004}" name="2010" dataDxfId="150" dataCellStyle="Comma"/>
    <tableColumn id="12" xr3:uid="{97283003-813A-4F96-9D76-FC1351FEFBD3}" name="2011" dataDxfId="149" dataCellStyle="Comma"/>
    <tableColumn id="13" xr3:uid="{C5D49D07-F1DF-44B9-8BEA-98742B4B3752}" name="2012" dataDxfId="148" dataCellStyle="Comma"/>
    <tableColumn id="14" xr3:uid="{E6E5B7E7-13AE-49DC-9718-D4D5D07C19E1}" name="2013" dataDxfId="147" dataCellStyle="Comma"/>
    <tableColumn id="15" xr3:uid="{FDA8C984-D157-4ED1-915A-BAA5B06D8F2A}" name="2014" dataDxfId="146" dataCellStyle="Comma"/>
    <tableColumn id="16" xr3:uid="{64BC217C-53EB-4D94-8D50-994706311708}" name="2015" dataDxfId="145" dataCellStyle="Comma"/>
    <tableColumn id="17" xr3:uid="{5F15E150-A610-4E5D-A9FC-3EC5768CE3AD}" name="2016" dataDxfId="144" dataCellStyle="Comma"/>
    <tableColumn id="18" xr3:uid="{931C98CE-AA58-4343-B6A3-4DEC1C7B73AE}" name="2017" dataDxfId="143" dataCellStyle="Comma"/>
    <tableColumn id="19" xr3:uid="{1C7EA2CF-8A3C-4558-BBB5-1B3F57B22C6F}" name="2018" dataDxfId="142" dataCellStyle="Comma"/>
    <tableColumn id="23" xr3:uid="{A44C36A6-F760-4704-AB0B-3A888CB4BCC6}" name="2019" dataDxfId="141" dataCellStyle="Comma"/>
    <tableColumn id="24" xr3:uid="{23E14EC0-EF9A-4257-A68D-1CD51B81FAD2}" name="2020" dataDxfId="140" dataCellStyle="Comma"/>
    <tableColumn id="25" xr3:uid="{47B2DA1E-4D01-474F-AE08-CC5076D08AA8}" name="2021" dataDxfId="139" dataCellStyle="Comma"/>
    <tableColumn id="20" xr3:uid="{FE1A1182-2AE5-429E-A8F7-A9947BA014FF}" name="Number of school visits 2021 (342 sites) [2]" dataDxfId="138" dataCellStyle="Comma"/>
    <tableColumn id="21" xr3:uid="{FFD7ED2B-5804-4003-8566-328E113DA9CC}" name="% change _x000a_2020 to 2021 [3]" dataDxfId="137" dataCellStyle="Percent">
      <calculatedColumnFormula>(Educational_visits_by_attraction_type[[#This Row],[2021]]-Educational_visits_by_attraction_type[[#This Row],[2020]])/Educational_visits_by_attraction_type[[#This Row],[2020]]</calculatedColumnFormula>
    </tableColumn>
    <tableColumn id="22" xr3:uid="{3DDFC3AF-F380-41D0-B2DB-3FEE51752D9D}" name="Trend" dataDxfId="136"/>
  </tableColumns>
  <tableStyleInfo name="Indicator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727B481E-89C0-46AB-BADC-576B84406C55}" name="Types_of_heritage_visited" displayName="Types_of_heritage_visited" ref="B16:C27" totalsRowShown="0">
  <autoFilter ref="B16:C27" xr:uid="{810A3382-24D0-4782-84A1-31E11588A299}"/>
  <tableColumns count="2">
    <tableColumn id="1" xr3:uid="{11A925A7-D3BA-4054-9BDD-19777140174B}" name="Response" dataDxfId="822"/>
    <tableColumn id="2" xr3:uid="{22B8020B-7346-445C-96C8-16388676606D}" name="2021/22" dataDxfId="821" dataCellStyle="Percent"/>
  </tableColumns>
  <tableStyleInfo name="Indicator Table"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62C7C48-CB4B-49CD-B935-DB704C4C52B0}" name="Educational_visits_by_region" displayName="Educational_visits_by_region" ref="A17:Z27" totalsRowShown="0" headerRowDxfId="135" dataDxfId="134">
  <autoFilter ref="A17:Z27" xr:uid="{00000000-0009-0000-0100-000028000000}"/>
  <tableColumns count="26">
    <tableColumn id="24" xr3:uid="{89E4F368-A023-47D0-99F3-C64C5BD87101}" name="ONS Code" dataDxfId="133"/>
    <tableColumn id="1" xr3:uid="{A692118B-81E6-4974-8270-57119F0C832B}" name="…By region" dataDxfId="132"/>
    <tableColumn id="2" xr3:uid="{5321A563-BFAE-486E-9287-634AAD546687}" name="2001" dataDxfId="131" dataCellStyle="Comma"/>
    <tableColumn id="3" xr3:uid="{ECBE2A50-22DA-4493-A4E2-A8A08D5FF743}" name="2002" dataDxfId="130" dataCellStyle="Comma"/>
    <tableColumn id="4" xr3:uid="{3C95F76D-EC0C-492A-9568-BD48D6EFFA8C}" name="2003" dataDxfId="129" dataCellStyle="Comma"/>
    <tableColumn id="5" xr3:uid="{96752300-A6C4-401C-B8DC-A6E4733B82A3}" name="2004" dataDxfId="128" dataCellStyle="Comma"/>
    <tableColumn id="6" xr3:uid="{C9F84D9C-8192-4D35-BDAB-CA43F33FB3DF}" name="2005" dataDxfId="127" dataCellStyle="Comma"/>
    <tableColumn id="7" xr3:uid="{6E08DD08-1CFB-4213-B3B7-E9F5EF05546B}" name="2006" dataDxfId="126" dataCellStyle="Comma"/>
    <tableColumn id="8" xr3:uid="{C4A7FD8D-39FB-4B77-96FB-874A2F7FD921}" name="2007" dataDxfId="125" dataCellStyle="Comma"/>
    <tableColumn id="9" xr3:uid="{4BEE640A-F565-4421-B911-BEE96663B916}" name="2008" dataDxfId="124" dataCellStyle="Comma"/>
    <tableColumn id="10" xr3:uid="{5BB0A13D-4995-4B6B-98A2-D9B1A657844F}" name="2009" dataDxfId="123" dataCellStyle="Comma"/>
    <tableColumn id="11" xr3:uid="{FACB2947-AED0-4F53-9751-3AFE1AFB01A1}" name="2010" dataDxfId="122" dataCellStyle="Comma"/>
    <tableColumn id="12" xr3:uid="{EC705FF5-DCEE-4320-90F8-0ACB7AEFCAC7}" name="2011" dataDxfId="121" dataCellStyle="Comma"/>
    <tableColumn id="13" xr3:uid="{C3B9A9CF-BF9C-4020-B59A-DBF463D56F77}" name="2012" dataDxfId="120" dataCellStyle="Comma"/>
    <tableColumn id="14" xr3:uid="{0FAAE5AB-3CCA-468C-827A-EE43E5B7FECA}" name="2013" dataDxfId="119" dataCellStyle="Comma"/>
    <tableColumn id="15" xr3:uid="{993CBC1F-7A11-4A80-8AD6-A47280BC7FEB}" name="2014" dataDxfId="118" dataCellStyle="Comma"/>
    <tableColumn id="16" xr3:uid="{0044108D-3A3F-48C9-A945-839BF2AC6322}" name="2015" dataDxfId="117" dataCellStyle="Comma"/>
    <tableColumn id="17" xr3:uid="{94F89F19-DA72-4020-85C2-A7E620B9DD80}" name="2016" dataDxfId="116" dataCellStyle="Comma"/>
    <tableColumn id="18" xr3:uid="{D68FAF67-602B-41C8-93C0-CA73F4B5A1A2}" name="2017" dataDxfId="115" dataCellStyle="Comma"/>
    <tableColumn id="19" xr3:uid="{F506B3F3-604E-4F59-A94C-F84C4083701B}" name="2018" dataDxfId="114" dataCellStyle="Comma"/>
    <tableColumn id="23" xr3:uid="{A7CF0A30-8DED-4516-95D0-1A3E8FCF9D10}" name="2019" dataDxfId="113" dataCellStyle="Comma"/>
    <tableColumn id="25" xr3:uid="{54F82FC0-37E1-4E1D-9F8B-44CF09F77107}" name="2020" dataDxfId="112" dataCellStyle="Comma"/>
    <tableColumn id="26" xr3:uid="{EEEA0A8D-4005-46FC-B4D7-5F6CE6E48153}" name="2021" dataDxfId="111" dataCellStyle="Comma"/>
    <tableColumn id="20" xr3:uid="{4ECE260F-75FD-4D0A-931C-903305A80138}" name="Number of school visits 2021 [2]" dataDxfId="110" dataCellStyle="Comma"/>
    <tableColumn id="21" xr3:uid="{F9860D10-21A8-42CF-B5F6-14DFC654E700}" name="% change _x000a_2020 to 2021 [3]" dataDxfId="109" dataCellStyle="Percent"/>
    <tableColumn id="22" xr3:uid="{EF731DC2-022C-49ED-84B0-DDD6A881BFFA}" name="Trend" dataDxfId="108"/>
  </tableColumns>
  <tableStyleInfo name="Indicator Table"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1CF2BC6-BDA8-4A7E-9AB3-5F40E1690755}" name="Educational_visits_to_English_Heritage_sites" displayName="Educational_visits_to_English_Heritage_sites" ref="A40:Z50" totalsRowShown="0" headerRowDxfId="107" dataDxfId="106">
  <autoFilter ref="A40:Z50" xr:uid="{00000000-0009-0000-0100-000029000000}"/>
  <tableColumns count="26">
    <tableColumn id="24" xr3:uid="{81556B88-0465-4CB6-B9F7-7B2F79BB6E06}" name="ONS Code" dataDxfId="105"/>
    <tableColumn id="1" xr3:uid="{985E13E7-B322-4D48-85F5-27333F59BC06}" name="Number of education visits, by financial year [4]" dataDxfId="104"/>
    <tableColumn id="2" xr3:uid="{8F4C4E3F-55FC-47BC-A6BA-77284B0033A0}" name="2001/02" dataDxfId="103" dataCellStyle="Comma"/>
    <tableColumn id="3" xr3:uid="{18521D4E-A04C-462B-A1BA-5099F358B313}" name="2002/03" dataDxfId="102" dataCellStyle="Comma"/>
    <tableColumn id="4" xr3:uid="{6BCF17A1-9FF9-414F-A135-4BFF6D67CF27}" name="2003/04" dataDxfId="101" dataCellStyle="Comma"/>
    <tableColumn id="5" xr3:uid="{385F57F4-6243-4EA4-A2C4-7DE60DD0EE8F}" name="2004/05" dataDxfId="100" dataCellStyle="Comma"/>
    <tableColumn id="6" xr3:uid="{B7F9E9DE-57D8-4B53-9C72-90456903EEFC}" name="2005/06" dataDxfId="99" dataCellStyle="Comma"/>
    <tableColumn id="7" xr3:uid="{3A99F466-2A5E-4C99-B5B5-CBF7A08B081F}" name="2006/07" dataDxfId="98" dataCellStyle="Comma"/>
    <tableColumn id="8" xr3:uid="{499EAF86-1611-4D4E-B5EE-05DFD896D28A}" name="2007/08" dataDxfId="97" dataCellStyle="Comma"/>
    <tableColumn id="9" xr3:uid="{B1C7CD68-4915-425E-906C-4E21FF5453AF}" name="2008/09" dataDxfId="96" dataCellStyle="Comma"/>
    <tableColumn id="10" xr3:uid="{B50E7B27-AFC3-4BB6-A52E-F234F8D9649B}" name="2009/10" dataDxfId="95" dataCellStyle="Comma"/>
    <tableColumn id="11" xr3:uid="{D8B03ADD-4EFF-4A25-ADDD-93F1A0FFF6F7}" name="2010/11" dataDxfId="94" dataCellStyle="Comma"/>
    <tableColumn id="12" xr3:uid="{7A0079D9-6553-4D84-AAD8-37D2136EAA89}" name="2011/12" dataDxfId="93" dataCellStyle="Comma"/>
    <tableColumn id="13" xr3:uid="{B6636DE5-E512-4DD0-AAA0-02A71D11EBBC}" name="2012/13" dataDxfId="92" dataCellStyle="Comma"/>
    <tableColumn id="14" xr3:uid="{85092098-B861-4135-80CE-FE51E6368C29}" name="2013/14" dataDxfId="91" dataCellStyle="Comma"/>
    <tableColumn id="15" xr3:uid="{12A10951-E4F9-44E4-8321-640B69648159}" name="2014/15" dataDxfId="90" dataCellStyle="Comma"/>
    <tableColumn id="16" xr3:uid="{19C15BC4-D59D-48D6-977D-70B072AAC5FD}" name="2015/16" dataDxfId="89" dataCellStyle="Comma"/>
    <tableColumn id="17" xr3:uid="{662E3B0B-9653-4D86-9845-1A803AFD07F3}" name="2016/17" dataDxfId="88" dataCellStyle="Comma"/>
    <tableColumn id="18" xr3:uid="{89192CD2-DA25-4C76-BB77-188B5171940E}" name="2017/18" dataDxfId="87" dataCellStyle="Comma"/>
    <tableColumn id="19" xr3:uid="{2D757CB4-2991-463D-AF2C-0C216D1C20C6}" name="2018/19" dataDxfId="86" dataCellStyle="Comma"/>
    <tableColumn id="23" xr3:uid="{86559588-946C-48FB-B4ED-E0E3743BA7D6}" name="2019/20" dataDxfId="85" dataCellStyle="Comma"/>
    <tableColumn id="25" xr3:uid="{03EE2198-2DEB-4965-AA9E-C51A26D72B08}" name="2020/21" dataDxfId="84" dataCellStyle="Comma"/>
    <tableColumn id="26" xr3:uid="{93CAD799-8629-4C17-8E9C-29263CEB7E25}" name="2021/22" dataDxfId="83" dataCellStyle="Comma"/>
    <tableColumn id="20" xr3:uid="{45D44F31-CFC0-4DD7-981A-0B7BF66C1CFA}" name="% change _x000a_2001/02 to 2021/22" dataDxfId="82">
      <calculatedColumnFormula>(Educational_visits_to_English_Heritage_sites[[#This Row],[2021/22]]-Educational_visits_to_English_Heritage_sites[[#This Row],[2001/02]])/Educational_visits_to_English_Heritage_sites[[#This Row],[2001/02]]</calculatedColumnFormula>
    </tableColumn>
    <tableColumn id="21" xr3:uid="{754CD1D2-C016-4E17-B68F-B6C6F9FA344A}" name="% change _x000a_2020/21 to 2021/22" dataDxfId="81">
      <calculatedColumnFormula>(Educational_visits_to_English_Heritage_sites[[#This Row],[2021/22]]-Educational_visits_to_English_Heritage_sites[[#This Row],[2020/21]])/Educational_visits_to_English_Heritage_sites[[#This Row],[2020/21]]</calculatedColumnFormula>
    </tableColumn>
    <tableColumn id="22" xr3:uid="{CD476436-A6A3-4039-8F6F-FC8CBD504503}" name="Trend" dataDxfId="80"/>
  </tableColumns>
  <tableStyleInfo name="Indicator Table"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79F649A-FFC8-4A62-B80C-232D94610B1A}" name="Educational_visits___English_Heritage_Discovery_Visits" displayName="Educational_visits___English_Heritage_Discovery_Visits" ref="A51:Z61" totalsRowShown="0" headerRowDxfId="79" dataDxfId="78">
  <autoFilter ref="A51:Z61" xr:uid="{00000000-0009-0000-0100-00002C000000}"/>
  <tableColumns count="26">
    <tableColumn id="23" xr3:uid="{B71A83B8-E021-4AF5-B63F-8590285731D5}" name="ONS Code" dataDxfId="77"/>
    <tableColumn id="1" xr3:uid="{0C802822-64F5-4ECF-BE44-37E660D9F78E}" name="Number of Discovery Visits [5]" dataDxfId="76"/>
    <tableColumn id="2" xr3:uid="{CF2CFAAC-EB17-4F48-810F-8B4952443870}" name="2001/02" dataDxfId="75" dataCellStyle="Comma"/>
    <tableColumn id="3" xr3:uid="{6AF858B7-543B-4566-94CF-92942E9629ED}" name="2002/03" dataDxfId="74" dataCellStyle="Comma"/>
    <tableColumn id="4" xr3:uid="{AEC63E4B-78DA-4964-9F85-604E021B7AC8}" name="2003/04" dataDxfId="73" dataCellStyle="Comma"/>
    <tableColumn id="5" xr3:uid="{C8457738-3E99-4131-AFA4-20F29882A327}" name="2004/05" dataDxfId="72" dataCellStyle="Comma"/>
    <tableColumn id="6" xr3:uid="{CB66E9CF-9A6F-4E8E-8FFE-A85B1770634D}" name="2005/06" dataDxfId="71" dataCellStyle="Comma"/>
    <tableColumn id="7" xr3:uid="{F598B182-5EA6-457B-A9EA-F71A57149369}" name="2006/07" dataDxfId="70" dataCellStyle="Comma"/>
    <tableColumn id="8" xr3:uid="{AB873E68-8C36-41EC-A4C7-768A303E1164}" name="2007/08" dataDxfId="69" dataCellStyle="Comma"/>
    <tableColumn id="9" xr3:uid="{E54779D9-F916-4086-BEB5-7EAA29086689}" name="2008/09" dataDxfId="68" dataCellStyle="Comma"/>
    <tableColumn id="10" xr3:uid="{03D64C45-58A2-4A82-B20F-B77A1ADDC458}" name="2009/10" dataDxfId="67" dataCellStyle="Comma"/>
    <tableColumn id="11" xr3:uid="{CF1462A5-7A23-4B03-B0D9-0D74864A8A3F}" name="2010/11" dataDxfId="66" dataCellStyle="Comma"/>
    <tableColumn id="12" xr3:uid="{F0160B87-50E7-4C0B-80E4-528502D2352E}" name="2011/12" dataDxfId="65" dataCellStyle="Comma"/>
    <tableColumn id="13" xr3:uid="{C97BC5E6-D7F0-4E4B-8738-BF95D0260145}" name="2012/13" dataDxfId="64" dataCellStyle="Comma"/>
    <tableColumn id="14" xr3:uid="{7EAE5D4D-069E-4F87-93FC-A57FA30FAF05}" name="2013/14" dataDxfId="63" dataCellStyle="Comma"/>
    <tableColumn id="15" xr3:uid="{86C4A119-A20A-4D5C-81E8-7FE0A139B0F2}" name="2014/15" dataDxfId="62" dataCellStyle="Comma"/>
    <tableColumn id="16" xr3:uid="{64FD7C98-A6EA-4441-9E52-5010C15E8775}" name="2015/16" dataDxfId="61" dataCellStyle="Comma"/>
    <tableColumn id="17" xr3:uid="{E6A026AC-80FA-4FFF-9C41-1C7078074D59}" name="2016/17" dataDxfId="60" dataCellStyle="Comma"/>
    <tableColumn id="18" xr3:uid="{1A7A2351-0138-4F9F-997F-37BE08C89652}" name="2017/18" dataDxfId="59" dataCellStyle="Comma"/>
    <tableColumn id="19" xr3:uid="{6EC8E83B-F8AD-48F5-986D-16773923DA30}" name="2018/19" dataDxfId="58" dataCellStyle="Comma"/>
    <tableColumn id="24" xr3:uid="{39FF90CF-CE2D-4A91-AE11-CDA0EE7872DB}" name="2019/20" dataDxfId="57" dataCellStyle="Comma"/>
    <tableColumn id="25" xr3:uid="{590121B0-A5E1-4F21-AF6F-A6E53E461385}" name="2020/21" dataDxfId="56" dataCellStyle="Comma"/>
    <tableColumn id="26" xr3:uid="{3AAAA152-2C58-4B51-81E2-48E09891F845}" name="2021/22" dataDxfId="55" dataCellStyle="Comma"/>
    <tableColumn id="20" xr3:uid="{DC36A096-AE8A-4375-87B6-2C223EA4F6CC}" name="% change 2008/09 to 2021/22" dataDxfId="54">
      <calculatedColumnFormula>(Educational_visits___English_Heritage_Discovery_Visits[[#This Row],[2021/22]]-Educational_visits___English_Heritage_Discovery_Visits[[#This Row],[2008/09]])/Educational_visits___English_Heritage_Discovery_Visits[[#This Row],[2008/09]]</calculatedColumnFormula>
    </tableColumn>
    <tableColumn id="21" xr3:uid="{EF4ED081-5731-493B-8F34-B9257AED7371}" name="% change _x000a_2020/21 to 2021/22" dataDxfId="53">
      <calculatedColumnFormula>(Educational_visits___English_Heritage_Discovery_Visits[[#This Row],[2021/22]]-Educational_visits___English_Heritage_Discovery_Visits[[#This Row],[2020/21]])/Educational_visits___English_Heritage_Discovery_Visits[[#This Row],[2020/21]]</calculatedColumnFormula>
    </tableColumn>
    <tableColumn id="22" xr3:uid="{114E815D-AEAB-4738-AE8B-232B95CE771D}" name="Trend" dataDxfId="52"/>
  </tableColumns>
  <tableStyleInfo name="Indicator Table"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B1B506-337A-40FA-A8C3-85678B8C0872}" name="Educational_visits_to_National_Trust_sites" displayName="Educational_visits_to_National_Trust_sites" ref="B68:J76" totalsRowShown="0" headerRowDxfId="51" dataDxfId="50">
  <autoFilter ref="B68:J76" xr:uid="{00000000-0009-0000-0100-00002E000000}"/>
  <tableColumns count="9">
    <tableColumn id="1" xr3:uid="{E421B60E-5255-4A3D-8609-E6F3737D4BC9}" name="National Trust education visitors" dataDxfId="49"/>
    <tableColumn id="2" xr3:uid="{47E3529A-9028-4FB4-9FBB-059006A26046}" name="2001/02" dataDxfId="48" dataCellStyle="Comma"/>
    <tableColumn id="3" xr3:uid="{4F87A15D-C38F-42C8-AC9B-85E96D5BAD53}" name="2002/03" dataDxfId="47" dataCellStyle="Comma"/>
    <tableColumn id="4" xr3:uid="{89882526-17A8-4ED9-B9D6-E1368720EDA2}" name="2003/04" dataDxfId="46" dataCellStyle="Comma"/>
    <tableColumn id="5" xr3:uid="{474A7C99-370B-4ECF-BF4D-B6AACE53B3CD}" name="2004/05" dataDxfId="45" dataCellStyle="Comma"/>
    <tableColumn id="6" xr3:uid="{6CF32E9C-D311-4CE2-8F8E-7BD76F1562C5}" name="2005/06" dataDxfId="44" dataCellStyle="Comma"/>
    <tableColumn id="7" xr3:uid="{056CC054-27C2-436D-B676-AAEF43C8670F}" name="2006/07" dataDxfId="43" dataCellStyle="Comma"/>
    <tableColumn id="8" xr3:uid="{35F87772-C491-4C64-857F-DD13C43EC19C}" name="2007/08" dataDxfId="42" dataCellStyle="Comma"/>
    <tableColumn id="9" xr3:uid="{B23EB1BB-8404-45E5-8F69-366B01C0DB6B}" name="2008/09" dataDxfId="41" dataCellStyle="Comma"/>
  </tableColumns>
  <tableStyleInfo name="Indicator Table"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AAE3D2CB-52CC-4B72-BDE0-5220B739DB1B}" name="Educational_visits_to_Historic_Houses_properties" displayName="Educational_visits_to_Historic_Houses_properties" ref="A82:R92" totalsRowShown="0" headerRowDxfId="40" dataDxfId="39">
  <autoFilter ref="A82:R92" xr:uid="{00000000-0009-0000-0100-00002F000000}"/>
  <tableColumns count="18">
    <tableColumn id="20" xr3:uid="{939C1E2C-7B20-48F2-8428-B6DEADE346B2}" name="ONS Code" dataDxfId="38"/>
    <tableColumn id="1" xr3:uid="{31EF8970-5F0B-448C-A857-50FC05D3C280}" name="Estimated number of education visits [6]" dataDxfId="37"/>
    <tableColumn id="2" xr3:uid="{CF24C102-A9FF-4240-B4E6-1FDF618CF777}" name="2001" dataDxfId="36" dataCellStyle="Comma"/>
    <tableColumn id="3" xr3:uid="{37FF1FF3-C191-44AA-B013-E8247EF67A30}" name="2002" dataDxfId="35" dataCellStyle="Comma"/>
    <tableColumn id="4" xr3:uid="{65C0FB07-77EF-4CC3-AB3F-D92107932D2B}" name="2003" dataDxfId="34" dataCellStyle="Comma"/>
    <tableColumn id="5" xr3:uid="{B19A84BC-3F2A-4AC2-89E7-658B01E16809}" name="2004" dataDxfId="33" dataCellStyle="Comma"/>
    <tableColumn id="6" xr3:uid="{0E6E6223-9FAB-4A9A-B6B7-9AF93B345B5C}" name="2005" dataDxfId="32" dataCellStyle="Comma"/>
    <tableColumn id="7" xr3:uid="{72B9711C-D42B-4BDB-A614-5739D0BC1530}" name="2006" dataDxfId="31" dataCellStyle="Comma"/>
    <tableColumn id="8" xr3:uid="{9EFFFAEB-6C02-4841-B78A-EA860EC75E16}" name="2007" dataDxfId="30" dataCellStyle="Comma"/>
    <tableColumn id="9" xr3:uid="{DFC775FE-83EC-4F1F-BA38-D683C27AD3BC}" name="2008" dataDxfId="29" dataCellStyle="Comma"/>
    <tableColumn id="10" xr3:uid="{6758ECE8-785A-4959-96D4-1A8D519F9779}" name="2009" dataDxfId="28" dataCellStyle="Comma"/>
    <tableColumn id="11" xr3:uid="{46FA918F-6768-4B6C-914B-243CDCB005D7}" name="2010" dataDxfId="27" dataCellStyle="Comma"/>
    <tableColumn id="12" xr3:uid="{D9C81B31-FA30-49FB-B0C0-B16896DA95C5}" name="2011" dataDxfId="26" dataCellStyle="Comma"/>
    <tableColumn id="13" xr3:uid="{E341592C-8FD0-461E-9E4F-EBF2ECFE5B51}" name="2012" dataDxfId="25" dataCellStyle="Comma"/>
    <tableColumn id="14" xr3:uid="{57F778A9-F781-4677-865D-5D97D0A59FAD}" name="2013" dataDxfId="24" dataCellStyle="Comma"/>
    <tableColumn id="15" xr3:uid="{1020FEDF-8AC0-4099-A5C8-84A25C6F96EA}" name="2014" dataDxfId="23" dataCellStyle="Comma"/>
    <tableColumn id="16" xr3:uid="{42629EB2-2BAB-440A-B7FE-7EFC690B9426}" name="2015" dataDxfId="22" dataCellStyle="Comma"/>
    <tableColumn id="17" xr3:uid="{B22772EC-6870-418D-A240-C63E64AE8206}" name="2016[7]" dataDxfId="21" dataCellStyle="Comma"/>
  </tableColumns>
  <tableStyleInfo name="Indicator Table"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7D45FA0C-870A-46A9-B1E1-6A1A5E168FBE}" name="Historic_Houses_school_programmes" displayName="Historic_Houses_school_programmes" ref="A93:R103" totalsRowShown="0" headerRowDxfId="20" dataDxfId="19">
  <autoFilter ref="A93:R103" xr:uid="{00000000-0009-0000-0100-000030000000}"/>
  <tableColumns count="18">
    <tableColumn id="20" xr3:uid="{0FDB776B-2CC4-435D-ADB8-86B5D9790DD3}" name="ONS Code" dataDxfId="18"/>
    <tableColumn id="1" xr3:uid="{F4CE9671-BD95-496C-AD77-40405B9D6A1A}" name="Estimated number of school programmes" dataDxfId="17"/>
    <tableColumn id="2" xr3:uid="{19579625-6EFC-4073-8AAD-41FCBE68BEA6}" name="2001" dataDxfId="16" dataCellStyle="Comma"/>
    <tableColumn id="3" xr3:uid="{35CCEEAD-C8B0-4870-B23E-4C7EE0580C60}" name="2002" dataDxfId="15" dataCellStyle="Comma"/>
    <tableColumn id="4" xr3:uid="{C7C59AAE-6D76-4A80-9CB2-448B7FD31C05}" name="2003" dataDxfId="14" dataCellStyle="Comma"/>
    <tableColumn id="5" xr3:uid="{9AA9205D-7364-44AF-B60D-6ECA3F51402B}" name="2004" dataDxfId="13" dataCellStyle="Comma"/>
    <tableColumn id="6" xr3:uid="{E00245DF-F4E0-43E9-AEEF-C65C5A2057E8}" name="2005" dataDxfId="12" dataCellStyle="Comma"/>
    <tableColumn id="7" xr3:uid="{37BAA378-55F7-4DA0-99A0-92AC5422A3B1}" name="2006" dataDxfId="11" dataCellStyle="Comma"/>
    <tableColumn id="8" xr3:uid="{2FD3509D-6A85-4B68-90A9-C5691EAADFA2}" name="2007" dataDxfId="10" dataCellStyle="Comma"/>
    <tableColumn id="9" xr3:uid="{0C47112C-E525-427C-B4BD-064BB975E50D}" name="2008" dataDxfId="9" dataCellStyle="Comma"/>
    <tableColumn id="10" xr3:uid="{834A777B-B7B2-4092-8FC5-1F87907EEAEB}" name="2009" dataDxfId="8" dataCellStyle="Comma"/>
    <tableColumn id="11" xr3:uid="{34AEC5B7-B530-4F97-87B0-6BAD9CD14D0F}" name="2010" dataDxfId="7" dataCellStyle="Comma"/>
    <tableColumn id="12" xr3:uid="{A9CB0776-5D28-4516-A4BD-2748E9FEE2E5}" name="2011" dataDxfId="6" dataCellStyle="Comma"/>
    <tableColumn id="13" xr3:uid="{71866611-D34F-4355-9105-044F0DB7E3A6}" name="2012" dataDxfId="5" dataCellStyle="Comma"/>
    <tableColumn id="14" xr3:uid="{216D1C8A-CEFA-4D11-AB90-23FA7C717AED}" name="2013" dataDxfId="4" dataCellStyle="Comma"/>
    <tableColumn id="15" xr3:uid="{2AE550D7-4097-43EE-AA1B-AFB9B27E7EA4}" name="2014" dataDxfId="3" dataCellStyle="Comma"/>
    <tableColumn id="16" xr3:uid="{3976FA84-D575-4289-911C-CFDD0062F465}" name="2015" dataDxfId="2" dataCellStyle="Comma"/>
    <tableColumn id="17" xr3:uid="{6ECFE202-9352-453C-B855-2CDF5976D6AF}" name="2016" dataDxfId="1" dataCellStyle="Comma"/>
  </tableColumns>
  <tableStyleInfo name="Indicator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DADB21FA-2094-4610-BF31-D63A88BB8D24}" name="Barriers_to_visiting_heritage" displayName="Barriers_to_visiting_heritage" ref="B30:C42" totalsRowShown="0">
  <autoFilter ref="B30:C42" xr:uid="{BE29AF9E-1074-4E47-A3CA-7D7DEA6BC628}"/>
  <tableColumns count="2">
    <tableColumn id="1" xr3:uid="{88C39267-4B89-44F1-BEB0-C1BBB81B5ECD}" name="Response"/>
    <tableColumn id="2" xr3:uid="{7A99A1F9-3932-4E09-95EC-31B655962C9A}" name="2021/22" dataDxfId="820" dataCellStyle="Percent"/>
  </tableColumns>
  <tableStyleInfo name="Indicator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3B0463E1-CA0B-48AD-81FA-75297F4939C7}" name="Engagement_by_IMD_decile" displayName="Engagement_by_IMD_decile" ref="B47:C57" totalsRowShown="0">
  <autoFilter ref="B47:C57" xr:uid="{240C3266-2A5C-4549-9C44-2FAC7EAD4E09}"/>
  <tableColumns count="2">
    <tableColumn id="1" xr3:uid="{C0651151-71D6-4DA1-A8D5-3E514F6C4D0E}" name="IMD" dataDxfId="819"/>
    <tableColumn id="2" xr3:uid="{46E018A2-E37F-4B3B-BF49-E9F720F59A60}" name="2021/22" dataDxfId="818" dataCellStyle="Percent"/>
  </tableColumns>
  <tableStyleInfo name="Indicator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16C10EDC-2DDF-4FEC-B01F-AED5E136F798}" name="Engagement_by_region" displayName="Engagement_by_region" ref="A60:C69" totalsRowShown="0">
  <autoFilter ref="A60:C69" xr:uid="{D5622597-4652-49A9-80CC-87ED1202AB38}"/>
  <tableColumns count="3">
    <tableColumn id="1" xr3:uid="{A83FD080-5257-40E5-AD8F-CC7E3A4634B7}" name="ONS Code"/>
    <tableColumn id="2" xr3:uid="{63770738-9198-461C-8B5A-FC0F6727C86A}" name="Region"/>
    <tableColumn id="3" xr3:uid="{D7E2FA9B-6723-4655-A1C4-691507570407}" name="2021/22" dataDxfId="817" dataCellStyle="Percent"/>
  </tableColumns>
  <tableStyleInfo name="Indicator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3D0B8EAF-BD01-4B96-A4AB-4ABB1C00A6B1}" name="Engagement_by_age" displayName="Engagement_by_age" ref="B72:C87" totalsRowShown="0">
  <autoFilter ref="B72:C87" xr:uid="{AF0D240C-2452-4C2B-AE56-09820DFE4634}"/>
  <tableColumns count="2">
    <tableColumn id="1" xr3:uid="{BBF2FBAC-EFF1-4F6A-899D-73C4C9BA7512}" name="Age"/>
    <tableColumn id="2" xr3:uid="{A95BD625-A41C-479E-B654-E1B88D926F79}" name="2021/22" dataDxfId="816" dataCellStyle="Percent"/>
  </tableColumns>
  <tableStyleInfo name="Indicator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C4A7D909-2AEE-4162-B69F-398E9F4C7936}" name="Engagement_by_ethnicity" displayName="Engagement_by_ethnicity" ref="B90:C95" totalsRowShown="0">
  <autoFilter ref="B90:C95" xr:uid="{85B3C637-9183-4D59-83C1-E89C2F17C482}"/>
  <tableColumns count="2">
    <tableColumn id="1" xr3:uid="{9CBF593D-DC48-42D3-A5FD-42853D822A0B}" name="Ethnicity"/>
    <tableColumn id="2" xr3:uid="{BB3A0C7E-0FAB-424D-BC4E-39AE7DA72BEE}" name="2021/22" dataDxfId="815" dataCellStyle="Percent"/>
  </tableColumns>
  <tableStyleInfo name="Indicator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Simon.Wilson@HistoricEngland.org.uk" TargetMode="External"/></Relationships>
</file>

<file path=xl/worksheets/_rels/sheet10.xml.rels><?xml version="1.0" encoding="UTF-8" standalone="yes"?>
<Relationships xmlns="http://schemas.openxmlformats.org/package/2006/relationships"><Relationship Id="rId8" Type="http://schemas.openxmlformats.org/officeDocument/2006/relationships/table" Target="../tables/table45.xml"/><Relationship Id="rId3" Type="http://schemas.openxmlformats.org/officeDocument/2006/relationships/table" Target="../tables/table40.xml"/><Relationship Id="rId7" Type="http://schemas.openxmlformats.org/officeDocument/2006/relationships/table" Target="../tables/table44.xml"/><Relationship Id="rId2" Type="http://schemas.openxmlformats.org/officeDocument/2006/relationships/table" Target="../tables/table39.xml"/><Relationship Id="rId1" Type="http://schemas.openxmlformats.org/officeDocument/2006/relationships/printerSettings" Target="../printerSettings/printerSettings8.bin"/><Relationship Id="rId6" Type="http://schemas.openxmlformats.org/officeDocument/2006/relationships/table" Target="../tables/table43.xml"/><Relationship Id="rId5" Type="http://schemas.openxmlformats.org/officeDocument/2006/relationships/table" Target="../tables/table42.xml"/><Relationship Id="rId4" Type="http://schemas.openxmlformats.org/officeDocument/2006/relationships/table" Target="../tables/table4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printerSettings" Target="../printerSettings/printerSettings3.bin"/><Relationship Id="rId1" Type="http://schemas.openxmlformats.org/officeDocument/2006/relationships/hyperlink" Target="https://www.gov.uk/government/statistics/participation-survey-july-to-september-2022-publication" TargetMode="External"/><Relationship Id="rId6" Type="http://schemas.openxmlformats.org/officeDocument/2006/relationships/table" Target="../tables/table6.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printerSettings" Target="../printerSettings/printerSettings4.bin"/><Relationship Id="rId1" Type="http://schemas.openxmlformats.org/officeDocument/2006/relationships/hyperlink" Target="https://www.gov.uk/government/statistics/participation-survey-july-to-september-2022-publication" TargetMode="External"/><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7.xml"/><Relationship Id="rId7" Type="http://schemas.openxmlformats.org/officeDocument/2006/relationships/table" Target="../tables/table21.xml"/><Relationship Id="rId2" Type="http://schemas.openxmlformats.org/officeDocument/2006/relationships/table" Target="../tables/table16.xml"/><Relationship Id="rId1" Type="http://schemas.openxmlformats.org/officeDocument/2006/relationships/printerSettings" Target="../printerSettings/printerSettings5.bin"/><Relationship Id="rId6" Type="http://schemas.openxmlformats.org/officeDocument/2006/relationships/table" Target="../tables/table20.xml"/><Relationship Id="rId5" Type="http://schemas.openxmlformats.org/officeDocument/2006/relationships/table" Target="../tables/table19.xml"/><Relationship Id="rId4" Type="http://schemas.openxmlformats.org/officeDocument/2006/relationships/table" Target="../tables/table18.xml"/></Relationships>
</file>

<file path=xl/worksheets/_rels/sheet6.xml.rels><?xml version="1.0" encoding="UTF-8" standalone="yes"?>
<Relationships xmlns="http://schemas.openxmlformats.org/package/2006/relationships"><Relationship Id="rId8" Type="http://schemas.openxmlformats.org/officeDocument/2006/relationships/table" Target="../tables/table28.xml"/><Relationship Id="rId3" Type="http://schemas.openxmlformats.org/officeDocument/2006/relationships/table" Target="../tables/table23.xml"/><Relationship Id="rId7" Type="http://schemas.openxmlformats.org/officeDocument/2006/relationships/table" Target="../tables/table27.xml"/><Relationship Id="rId2" Type="http://schemas.openxmlformats.org/officeDocument/2006/relationships/table" Target="../tables/table22.xml"/><Relationship Id="rId1" Type="http://schemas.openxmlformats.org/officeDocument/2006/relationships/printerSettings" Target="../printerSettings/printerSettings6.bin"/><Relationship Id="rId6" Type="http://schemas.openxmlformats.org/officeDocument/2006/relationships/table" Target="../tables/table26.xml"/><Relationship Id="rId5" Type="http://schemas.openxmlformats.org/officeDocument/2006/relationships/table" Target="../tables/table25.xml"/><Relationship Id="rId4" Type="http://schemas.openxmlformats.org/officeDocument/2006/relationships/table" Target="../tables/table24.xml"/><Relationship Id="rId9" Type="http://schemas.openxmlformats.org/officeDocument/2006/relationships/table" Target="../tables/table2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printerSettings" Target="../printerSettings/printerSettings7.bin"/><Relationship Id="rId5" Type="http://schemas.openxmlformats.org/officeDocument/2006/relationships/table" Target="../tables/table33.xml"/><Relationship Id="rId4" Type="http://schemas.openxmlformats.org/officeDocument/2006/relationships/table" Target="../tables/table32.xml"/></Relationships>
</file>

<file path=xl/worksheets/_rels/sheet8.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9.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table" Target="../tables/table36.xml"/><Relationship Id="rId1" Type="http://schemas.openxmlformats.org/officeDocument/2006/relationships/table" Target="../tables/table35.xml"/><Relationship Id="rId4" Type="http://schemas.openxmlformats.org/officeDocument/2006/relationships/table" Target="../tables/table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AE65A-0DF0-43BD-AE3F-6757D2ABE72B}">
  <sheetPr codeName="Sheet13">
    <tabColor theme="4" tint="0.39997558519241921"/>
  </sheetPr>
  <dimension ref="A1:N32"/>
  <sheetViews>
    <sheetView workbookViewId="0">
      <selection activeCell="C17" sqref="C17"/>
    </sheetView>
    <sheetView tabSelected="1" workbookViewId="1">
      <selection activeCell="C11" sqref="C11"/>
    </sheetView>
  </sheetViews>
  <sheetFormatPr defaultColWidth="8.85546875" defaultRowHeight="15" x14ac:dyDescent="0.25"/>
  <cols>
    <col min="2" max="2" width="3.140625" customWidth="1"/>
    <col min="3" max="12" width="10.7109375" customWidth="1"/>
    <col min="13" max="13" width="3.140625" customWidth="1"/>
    <col min="14" max="14" width="9.140625" customWidth="1"/>
  </cols>
  <sheetData>
    <row r="1" spans="1:14" ht="15.75" thickBot="1" x14ac:dyDescent="0.3">
      <c r="A1" s="1"/>
      <c r="B1" s="1"/>
    </row>
    <row r="2" spans="1:14" ht="18" customHeight="1" x14ac:dyDescent="0.25">
      <c r="B2" s="2"/>
      <c r="C2" s="3"/>
      <c r="D2" s="3"/>
      <c r="E2" s="3"/>
      <c r="F2" s="3"/>
      <c r="G2" s="3"/>
      <c r="H2" s="3"/>
      <c r="I2" s="3"/>
      <c r="J2" s="3"/>
      <c r="K2" s="3"/>
      <c r="L2" s="3"/>
      <c r="M2" s="4"/>
    </row>
    <row r="3" spans="1:14" s="5" customFormat="1" ht="28.5" x14ac:dyDescent="0.35">
      <c r="B3" s="6"/>
      <c r="C3" s="214" t="s">
        <v>0</v>
      </c>
      <c r="D3" s="214"/>
      <c r="E3" s="214"/>
      <c r="F3" s="214"/>
      <c r="G3" s="214"/>
      <c r="H3" s="214"/>
      <c r="I3" s="214"/>
      <c r="J3" s="214"/>
      <c r="K3" s="214"/>
      <c r="L3" s="214"/>
      <c r="M3" s="7"/>
      <c r="N3"/>
    </row>
    <row r="4" spans="1:14" s="5" customFormat="1" ht="130.5" customHeight="1" x14ac:dyDescent="0.35">
      <c r="B4" s="6"/>
      <c r="C4" s="215" t="s">
        <v>492</v>
      </c>
      <c r="D4" s="215"/>
      <c r="E4" s="215"/>
      <c r="F4" s="215"/>
      <c r="G4" s="215"/>
      <c r="H4" s="215"/>
      <c r="I4" s="215"/>
      <c r="J4" s="215"/>
      <c r="K4" s="215"/>
      <c r="L4" s="215"/>
      <c r="M4" s="7"/>
      <c r="N4"/>
    </row>
    <row r="5" spans="1:14" s="5" customFormat="1" ht="4.9000000000000004" customHeight="1" x14ac:dyDescent="0.35">
      <c r="B5" s="6"/>
      <c r="C5" s="200"/>
      <c r="D5" s="200"/>
      <c r="E5" s="200"/>
      <c r="F5" s="200"/>
      <c r="G5" s="200"/>
      <c r="H5" s="200"/>
      <c r="I5" s="200"/>
      <c r="J5" s="200"/>
      <c r="K5" s="200"/>
      <c r="L5" s="205"/>
      <c r="M5" s="7"/>
      <c r="N5"/>
    </row>
    <row r="6" spans="1:14" ht="28.5" customHeight="1" x14ac:dyDescent="0.3">
      <c r="B6" s="9"/>
      <c r="C6" s="216" t="s">
        <v>1</v>
      </c>
      <c r="D6" s="216"/>
      <c r="E6" s="216"/>
      <c r="F6" s="216"/>
      <c r="G6" s="216"/>
      <c r="H6" s="216"/>
      <c r="I6" s="216"/>
      <c r="J6" s="216"/>
      <c r="K6" s="216"/>
      <c r="L6" s="216"/>
      <c r="M6" s="10"/>
    </row>
    <row r="7" spans="1:14" ht="4.9000000000000004" customHeight="1" x14ac:dyDescent="0.25">
      <c r="B7" s="9"/>
      <c r="C7" s="201"/>
      <c r="D7" s="201"/>
      <c r="E7" s="201"/>
      <c r="F7" s="201"/>
      <c r="G7" s="201"/>
      <c r="H7" s="201"/>
      <c r="I7" s="201"/>
      <c r="J7" s="201"/>
      <c r="K7" s="201"/>
      <c r="L7" s="201"/>
      <c r="M7" s="11"/>
    </row>
    <row r="8" spans="1:14" ht="18" customHeight="1" x14ac:dyDescent="0.25">
      <c r="B8" s="9"/>
      <c r="C8" s="202" t="s">
        <v>2</v>
      </c>
      <c r="D8" s="201"/>
      <c r="E8" s="201"/>
      <c r="F8" s="201"/>
      <c r="G8" s="201"/>
      <c r="H8" s="201"/>
      <c r="I8" s="201"/>
      <c r="J8" s="201"/>
      <c r="K8" s="201"/>
      <c r="L8" s="201"/>
      <c r="M8" s="11"/>
    </row>
    <row r="9" spans="1:14" ht="18" customHeight="1" x14ac:dyDescent="0.25">
      <c r="B9" s="9"/>
      <c r="C9" s="203" t="s">
        <v>614</v>
      </c>
      <c r="D9" s="201"/>
      <c r="E9" s="201"/>
      <c r="F9" s="201"/>
      <c r="G9" s="201"/>
      <c r="H9" s="201"/>
      <c r="I9" s="201"/>
      <c r="J9" s="201"/>
      <c r="K9" s="201"/>
      <c r="L9" s="201"/>
      <c r="M9" s="11"/>
    </row>
    <row r="10" spans="1:14" ht="18" customHeight="1" x14ac:dyDescent="0.25">
      <c r="B10" s="9"/>
      <c r="C10" s="203"/>
      <c r="D10" s="201"/>
      <c r="E10" s="201"/>
      <c r="F10" s="201"/>
      <c r="G10" s="201"/>
      <c r="H10" s="201"/>
      <c r="I10" s="201"/>
      <c r="J10" s="201"/>
      <c r="K10" s="201"/>
      <c r="L10" s="201"/>
      <c r="M10" s="11"/>
    </row>
    <row r="11" spans="1:14" x14ac:dyDescent="0.25">
      <c r="B11" s="9"/>
      <c r="C11" s="203" t="s">
        <v>615</v>
      </c>
      <c r="D11" s="201"/>
      <c r="E11" s="201"/>
      <c r="F11" s="201"/>
      <c r="G11" s="201"/>
      <c r="H11" s="201"/>
      <c r="I11" s="201"/>
      <c r="J11" s="201"/>
      <c r="K11" s="201"/>
      <c r="L11" s="201"/>
      <c r="M11" s="11"/>
    </row>
    <row r="12" spans="1:14" x14ac:dyDescent="0.25">
      <c r="B12" s="9"/>
      <c r="C12" s="203"/>
      <c r="D12" s="201"/>
      <c r="E12" s="201"/>
      <c r="F12" s="201"/>
      <c r="G12" s="201"/>
      <c r="H12" s="201"/>
      <c r="I12" s="201"/>
      <c r="J12" s="201"/>
      <c r="K12" s="201"/>
      <c r="L12" s="201"/>
      <c r="M12" s="11"/>
    </row>
    <row r="13" spans="1:14" x14ac:dyDescent="0.25">
      <c r="B13" s="9"/>
      <c r="C13" s="203" t="s">
        <v>616</v>
      </c>
      <c r="D13" s="201"/>
      <c r="E13" s="201"/>
      <c r="F13" s="201"/>
      <c r="G13" s="201"/>
      <c r="H13" s="201"/>
      <c r="I13" s="201"/>
      <c r="J13" s="201"/>
      <c r="K13" s="201"/>
      <c r="L13" s="201"/>
      <c r="M13" s="11"/>
    </row>
    <row r="14" spans="1:14" x14ac:dyDescent="0.25">
      <c r="B14" s="9"/>
      <c r="C14" s="203"/>
      <c r="D14" s="201"/>
      <c r="E14" s="201"/>
      <c r="F14" s="201"/>
      <c r="G14" s="201"/>
      <c r="H14" s="201"/>
      <c r="I14" s="201"/>
      <c r="J14" s="201"/>
      <c r="K14" s="201"/>
      <c r="L14" s="201"/>
      <c r="M14" s="11"/>
    </row>
    <row r="15" spans="1:14" x14ac:dyDescent="0.25">
      <c r="B15" s="9"/>
      <c r="C15" s="203" t="s">
        <v>617</v>
      </c>
      <c r="D15" s="201"/>
      <c r="E15" s="201"/>
      <c r="F15" s="201"/>
      <c r="G15" s="201"/>
      <c r="H15" s="201"/>
      <c r="I15" s="201"/>
      <c r="J15" s="201"/>
      <c r="K15" s="201"/>
      <c r="L15" s="201"/>
      <c r="M15" s="11"/>
    </row>
    <row r="16" spans="1:14" x14ac:dyDescent="0.25">
      <c r="B16" s="9"/>
      <c r="C16" s="203"/>
      <c r="D16" s="201"/>
      <c r="E16" s="201"/>
      <c r="F16" s="201"/>
      <c r="G16" s="201"/>
      <c r="H16" s="201"/>
      <c r="I16" s="201"/>
      <c r="J16" s="201"/>
      <c r="K16" s="201"/>
      <c r="L16" s="201"/>
      <c r="M16" s="11"/>
    </row>
    <row r="17" spans="2:13" x14ac:dyDescent="0.25">
      <c r="B17" s="9"/>
      <c r="C17" s="203" t="s">
        <v>618</v>
      </c>
      <c r="D17" s="201"/>
      <c r="E17" s="201"/>
      <c r="F17" s="201"/>
      <c r="G17" s="201"/>
      <c r="H17" s="201"/>
      <c r="I17" s="201"/>
      <c r="J17" s="201"/>
      <c r="K17" s="201"/>
      <c r="L17" s="201"/>
      <c r="M17" s="11"/>
    </row>
    <row r="18" spans="2:13" x14ac:dyDescent="0.25">
      <c r="B18" s="9"/>
      <c r="C18" s="203"/>
      <c r="D18" s="201"/>
      <c r="E18" s="201"/>
      <c r="F18" s="201"/>
      <c r="G18" s="201"/>
      <c r="H18" s="201"/>
      <c r="I18" s="201"/>
      <c r="J18" s="201"/>
      <c r="K18" s="201"/>
      <c r="L18" s="201"/>
      <c r="M18" s="11"/>
    </row>
    <row r="19" spans="2:13" x14ac:dyDescent="0.25">
      <c r="B19" s="9"/>
      <c r="C19" s="203" t="s">
        <v>619</v>
      </c>
      <c r="D19" s="201"/>
      <c r="E19" s="201"/>
      <c r="F19" s="201"/>
      <c r="G19" s="201"/>
      <c r="H19" s="201"/>
      <c r="I19" s="201"/>
      <c r="J19" s="201"/>
      <c r="K19" s="201"/>
      <c r="L19" s="201"/>
      <c r="M19" s="11"/>
    </row>
    <row r="20" spans="2:13" x14ac:dyDescent="0.25">
      <c r="B20" s="9"/>
      <c r="C20" s="203"/>
      <c r="D20" s="201"/>
      <c r="E20" s="201"/>
      <c r="F20" s="201"/>
      <c r="G20" s="201"/>
      <c r="H20" s="201"/>
      <c r="I20" s="201"/>
      <c r="J20" s="201"/>
      <c r="K20" s="201"/>
      <c r="L20" s="201"/>
      <c r="M20" s="11"/>
    </row>
    <row r="21" spans="2:13" x14ac:dyDescent="0.25">
      <c r="B21" s="9"/>
      <c r="C21" s="203" t="s">
        <v>620</v>
      </c>
      <c r="D21" s="201"/>
      <c r="E21" s="201"/>
      <c r="F21" s="201"/>
      <c r="G21" s="201"/>
      <c r="H21" s="201"/>
      <c r="I21" s="201"/>
      <c r="J21" s="201"/>
      <c r="K21" s="201"/>
      <c r="L21" s="201"/>
      <c r="M21" s="11"/>
    </row>
    <row r="22" spans="2:13" x14ac:dyDescent="0.25">
      <c r="B22" s="9"/>
      <c r="C22" s="203"/>
      <c r="D22" s="201"/>
      <c r="E22" s="201"/>
      <c r="F22" s="201"/>
      <c r="G22" s="201"/>
      <c r="H22" s="201"/>
      <c r="I22" s="201"/>
      <c r="J22" s="201"/>
      <c r="K22" s="201"/>
      <c r="L22" s="201"/>
      <c r="M22" s="11"/>
    </row>
    <row r="23" spans="2:13" x14ac:dyDescent="0.25">
      <c r="B23" s="9"/>
      <c r="C23" s="203" t="s">
        <v>621</v>
      </c>
      <c r="D23" s="201"/>
      <c r="E23" s="201"/>
      <c r="F23" s="201"/>
      <c r="G23" s="201"/>
      <c r="H23" s="201"/>
      <c r="I23" s="201"/>
      <c r="J23" s="201"/>
      <c r="K23" s="201"/>
      <c r="L23" s="201"/>
      <c r="M23" s="11"/>
    </row>
    <row r="24" spans="2:13" x14ac:dyDescent="0.25">
      <c r="B24" s="9"/>
      <c r="C24" s="203"/>
      <c r="D24" s="201"/>
      <c r="E24" s="201"/>
      <c r="F24" s="201"/>
      <c r="G24" s="201"/>
      <c r="H24" s="201"/>
      <c r="I24" s="201"/>
      <c r="J24" s="201"/>
      <c r="K24" s="201"/>
      <c r="L24" s="201"/>
      <c r="M24" s="11"/>
    </row>
    <row r="25" spans="2:13" x14ac:dyDescent="0.25">
      <c r="B25" s="9"/>
      <c r="C25" s="203" t="s">
        <v>622</v>
      </c>
      <c r="D25" s="201"/>
      <c r="E25" s="201"/>
      <c r="F25" s="201"/>
      <c r="G25" s="201"/>
      <c r="H25" s="201"/>
      <c r="I25" s="201"/>
      <c r="J25" s="201"/>
      <c r="K25" s="201"/>
      <c r="L25" s="201"/>
      <c r="M25" s="11"/>
    </row>
    <row r="26" spans="2:13" x14ac:dyDescent="0.25">
      <c r="B26" s="9"/>
      <c r="C26" s="203"/>
      <c r="D26" s="201"/>
      <c r="E26" s="201"/>
      <c r="F26" s="201"/>
      <c r="G26" s="201"/>
      <c r="H26" s="201"/>
      <c r="I26" s="201"/>
      <c r="J26" s="201"/>
      <c r="K26" s="201"/>
      <c r="L26" s="201"/>
      <c r="M26" s="11"/>
    </row>
    <row r="27" spans="2:13" x14ac:dyDescent="0.25">
      <c r="B27" s="9"/>
      <c r="C27" s="203" t="s">
        <v>623</v>
      </c>
      <c r="D27" s="201"/>
      <c r="E27" s="201"/>
      <c r="F27" s="201"/>
      <c r="G27" s="201"/>
      <c r="H27" s="201"/>
      <c r="I27" s="201"/>
      <c r="J27" s="201"/>
      <c r="K27" s="201"/>
      <c r="L27" s="201"/>
      <c r="M27" s="11"/>
    </row>
    <row r="28" spans="2:13" x14ac:dyDescent="0.25">
      <c r="B28" s="9"/>
      <c r="C28" s="203"/>
      <c r="D28" s="201"/>
      <c r="E28" s="201"/>
      <c r="F28" s="201"/>
      <c r="G28" s="201"/>
      <c r="H28" s="201"/>
      <c r="I28" s="201"/>
      <c r="J28" s="201"/>
      <c r="K28" s="201"/>
      <c r="L28" s="201"/>
      <c r="M28" s="11"/>
    </row>
    <row r="29" spans="2:13" x14ac:dyDescent="0.25">
      <c r="B29" s="9"/>
      <c r="C29" s="202" t="s">
        <v>3</v>
      </c>
      <c r="D29" s="204" t="s">
        <v>4</v>
      </c>
      <c r="E29" s="201"/>
      <c r="F29" s="201"/>
      <c r="G29" s="201"/>
      <c r="H29" s="201"/>
      <c r="I29" s="201"/>
      <c r="J29" s="201"/>
      <c r="K29" s="201"/>
      <c r="L29" s="201"/>
      <c r="M29" s="11"/>
    </row>
    <row r="30" spans="2:13" x14ac:dyDescent="0.25">
      <c r="B30" s="9"/>
      <c r="C30" s="202" t="s">
        <v>5</v>
      </c>
      <c r="D30" s="213">
        <v>44943</v>
      </c>
      <c r="E30" s="201"/>
      <c r="F30" s="201"/>
      <c r="G30" s="201"/>
      <c r="H30" s="201"/>
      <c r="I30" s="201"/>
      <c r="J30" s="201"/>
      <c r="K30" s="201"/>
      <c r="L30" s="201"/>
      <c r="M30" s="11"/>
    </row>
    <row r="31" spans="2:13" x14ac:dyDescent="0.25">
      <c r="B31" s="9"/>
      <c r="C31" s="201" t="s">
        <v>6</v>
      </c>
      <c r="D31" s="201"/>
      <c r="E31" s="201"/>
      <c r="F31" s="201"/>
      <c r="G31" s="201"/>
      <c r="H31" s="201"/>
      <c r="I31" s="201"/>
      <c r="J31" s="201"/>
      <c r="K31" s="201"/>
      <c r="L31" s="201"/>
      <c r="M31" s="11"/>
    </row>
    <row r="32" spans="2:13" ht="15.75" thickBot="1" x14ac:dyDescent="0.3">
      <c r="B32" s="13"/>
      <c r="C32" s="14"/>
      <c r="D32" s="14"/>
      <c r="E32" s="14"/>
      <c r="F32" s="14"/>
      <c r="G32" s="14"/>
      <c r="H32" s="14"/>
      <c r="I32" s="14"/>
      <c r="J32" s="14"/>
      <c r="K32" s="14"/>
      <c r="L32" s="14"/>
      <c r="M32" s="15"/>
    </row>
  </sheetData>
  <mergeCells count="3">
    <mergeCell ref="C3:L3"/>
    <mergeCell ref="C4:L4"/>
    <mergeCell ref="C6:L6"/>
  </mergeCells>
  <hyperlinks>
    <hyperlink ref="D29" r:id="rId1" xr:uid="{1C77EB03-EE03-4065-9101-55CC16509422}"/>
    <hyperlink ref="C9" location="'Tables'!A1" display="1. Tables" xr:uid="{BB13B50F-C9DA-4E6C-B437-61CCCEAA8F51}"/>
    <hyperlink ref="C11" location="'The Participation Survey'!A1" display="2. The Participation Survey" xr:uid="{2C659B9C-D0C1-43CA-A51A-D6C39A09E41F}"/>
    <hyperlink ref="C13" location="'The Participation Survey - digi'!A1" display="3. The Participation Survey - digi" xr:uid="{D2ECC9E4-B348-4958-9465-E695EFACEE6E}"/>
    <hyperlink ref="C15" location="'Taking Part Survey'!A1" display="4. Taking Part Survey" xr:uid="{1EB07F2E-EBB3-4F76-AB12-4C9F70806A49}"/>
    <hyperlink ref="C17" location="'Visits'!A1" display="5. Visits" xr:uid="{4721CE73-7A3E-4C54-9789-69D1892E8BF4}"/>
    <hyperlink ref="C19" location="'Membership'!A1" display="6. Membership" xr:uid="{212127A9-3467-4B5D-9E31-B37FF1F3B5ED}"/>
    <hyperlink ref="C21" location="'Heritage Open Days'!A1" display="7. Heritage Open Days" xr:uid="{BD9437D2-EE17-4609-8AA1-947C603F2261}"/>
    <hyperlink ref="C23" location="'Museums and Galleries'!A1" display="8. Museums and Galleries" xr:uid="{60F26611-9230-4969-9897-AB3BB13FB5AC}"/>
    <hyperlink ref="C25" location="'Educational Visits'!A1" display="9. Educational Visits" xr:uid="{25D0F70D-967C-431D-921D-2DFF44FC2405}"/>
    <hyperlink ref="C27" location="'Social Media'!A1" display="10. Social Media" xr:uid="{9645BC8D-1146-4829-A5A1-A98C15BE6AA3}"/>
  </hyperlinks>
  <pageMargins left="0.7" right="0.7" top="0.75" bottom="0.75" header="0.3" footer="0.3"/>
  <pageSetup paperSize="9" orientation="portrait"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EDB2F-62A7-48A4-B1AC-8C84FDE5BD2E}">
  <sheetPr codeName="Sheet7"/>
  <dimension ref="A1:AL107"/>
  <sheetViews>
    <sheetView topLeftCell="B1" zoomScale="70" zoomScaleNormal="70" workbookViewId="0">
      <selection activeCell="B1" sqref="B1"/>
    </sheetView>
    <sheetView topLeftCell="B1" workbookViewId="1"/>
  </sheetViews>
  <sheetFormatPr defaultRowHeight="15" outlineLevelCol="1" x14ac:dyDescent="0.25"/>
  <cols>
    <col min="1" max="1" width="12.28515625" hidden="1" customWidth="1" outlineLevel="1"/>
    <col min="2" max="2" width="28.28515625" customWidth="1" collapsed="1"/>
    <col min="3" max="22" width="12.85546875" customWidth="1"/>
    <col min="23" max="25" width="20" customWidth="1"/>
  </cols>
  <sheetData>
    <row r="1" spans="1:31" x14ac:dyDescent="0.25">
      <c r="A1" s="16"/>
      <c r="B1" s="19" t="s">
        <v>7</v>
      </c>
      <c r="C1" s="21"/>
      <c r="D1" s="21"/>
      <c r="E1" s="21"/>
      <c r="F1" s="21"/>
      <c r="G1" s="21"/>
      <c r="H1" s="21"/>
      <c r="I1" s="21"/>
      <c r="J1" s="21"/>
      <c r="K1" s="21"/>
      <c r="L1" s="21"/>
      <c r="M1" s="21"/>
      <c r="N1" s="21"/>
      <c r="O1" s="21"/>
      <c r="P1" s="21"/>
      <c r="Q1" s="21"/>
      <c r="R1" s="21"/>
      <c r="S1" s="21"/>
      <c r="T1" s="21"/>
      <c r="U1" s="21"/>
      <c r="V1" s="21"/>
      <c r="W1" s="21"/>
      <c r="X1" s="21"/>
      <c r="Y1" s="21"/>
      <c r="Z1" s="21"/>
      <c r="AA1" s="21"/>
    </row>
    <row r="2" spans="1:31" s="49" customFormat="1" ht="31.5" x14ac:dyDescent="0.5">
      <c r="A2" s="22"/>
      <c r="B2" s="22" t="s">
        <v>253</v>
      </c>
      <c r="C2" s="22"/>
      <c r="D2" s="22"/>
      <c r="E2" s="22"/>
      <c r="F2" s="22"/>
      <c r="G2" s="22"/>
      <c r="H2" s="22"/>
      <c r="I2" s="22"/>
      <c r="J2" s="22"/>
      <c r="K2" s="22"/>
      <c r="L2" s="22"/>
      <c r="M2" s="22"/>
      <c r="N2" s="22"/>
      <c r="O2" s="22"/>
      <c r="P2" s="22"/>
      <c r="Q2" s="22"/>
      <c r="R2" s="22"/>
      <c r="S2" s="22"/>
      <c r="T2" s="22"/>
      <c r="U2" s="22"/>
      <c r="V2" s="22"/>
      <c r="W2" s="22"/>
      <c r="X2" s="22"/>
      <c r="Y2" s="22"/>
      <c r="Z2" s="22"/>
      <c r="AA2" s="22"/>
    </row>
    <row r="3" spans="1:31" ht="30" customHeight="1" x14ac:dyDescent="0.25">
      <c r="A3" s="21"/>
      <c r="B3" s="219" t="s">
        <v>254</v>
      </c>
      <c r="C3" s="219"/>
      <c r="D3" s="219"/>
      <c r="E3" s="219"/>
      <c r="F3" s="219"/>
      <c r="G3" s="219"/>
      <c r="H3" s="21"/>
      <c r="I3" s="21"/>
      <c r="J3" s="21"/>
      <c r="K3" s="21"/>
      <c r="L3" s="21"/>
      <c r="M3" s="21"/>
      <c r="N3" s="21"/>
      <c r="O3" s="21"/>
      <c r="P3" s="21"/>
      <c r="Q3" s="21"/>
      <c r="R3" s="21"/>
      <c r="S3" s="21"/>
      <c r="T3" s="21"/>
      <c r="U3" s="21"/>
      <c r="V3" s="21"/>
      <c r="W3" s="21"/>
      <c r="X3" s="21"/>
      <c r="Y3" s="21"/>
      <c r="Z3" s="21"/>
      <c r="AA3" s="21"/>
    </row>
    <row r="4" spans="1:31" ht="48.6" customHeight="1" x14ac:dyDescent="0.25">
      <c r="A4" s="21"/>
      <c r="B4" s="219" t="s">
        <v>255</v>
      </c>
      <c r="C4" s="219"/>
      <c r="D4" s="219"/>
      <c r="E4" s="219"/>
      <c r="F4" s="219"/>
      <c r="G4" s="219"/>
      <c r="H4" s="21"/>
      <c r="I4" s="21"/>
      <c r="J4" s="21"/>
      <c r="K4" s="21"/>
      <c r="L4" s="21"/>
      <c r="M4" s="21"/>
      <c r="N4" s="21"/>
      <c r="O4" s="21"/>
      <c r="P4" s="21"/>
      <c r="Q4" s="21"/>
      <c r="R4" s="21"/>
      <c r="S4" s="21"/>
      <c r="T4" s="21"/>
      <c r="U4" s="21"/>
      <c r="V4" s="21"/>
      <c r="W4" s="21"/>
      <c r="X4" s="21"/>
      <c r="Y4" s="21"/>
      <c r="Z4" s="21"/>
      <c r="AA4" s="21"/>
    </row>
    <row r="5" spans="1:31" x14ac:dyDescent="0.25">
      <c r="A5" s="21"/>
      <c r="B5" s="21"/>
      <c r="C5" s="21"/>
      <c r="D5" s="21"/>
      <c r="E5" s="21"/>
      <c r="F5" s="21"/>
      <c r="G5" s="21"/>
      <c r="H5" s="21"/>
      <c r="I5" s="21"/>
      <c r="J5" s="21"/>
      <c r="K5" s="21"/>
      <c r="L5" s="21"/>
      <c r="M5" s="21"/>
      <c r="N5" s="21"/>
      <c r="O5" s="21"/>
      <c r="P5" s="21"/>
      <c r="Q5" s="21"/>
      <c r="R5" s="21"/>
      <c r="S5" s="21"/>
      <c r="T5" s="21"/>
      <c r="U5" s="21"/>
      <c r="V5" s="21"/>
      <c r="W5" s="21"/>
      <c r="X5" s="21"/>
      <c r="Y5" s="21"/>
      <c r="Z5" s="21"/>
      <c r="AA5" s="21"/>
    </row>
    <row r="6" spans="1:31" s="24" customFormat="1" ht="27.75" x14ac:dyDescent="0.45">
      <c r="A6" s="23"/>
      <c r="B6" s="23" t="s">
        <v>13</v>
      </c>
      <c r="C6" s="23"/>
      <c r="D6" s="23"/>
      <c r="E6" s="23"/>
      <c r="F6" s="23"/>
      <c r="G6" s="23"/>
      <c r="H6" s="23"/>
      <c r="I6" s="23"/>
      <c r="J6" s="23"/>
      <c r="K6" s="23"/>
      <c r="L6" s="23"/>
      <c r="M6" s="23"/>
      <c r="N6" s="23"/>
      <c r="O6" s="23"/>
      <c r="P6" s="23"/>
      <c r="Q6" s="23"/>
      <c r="R6" s="23"/>
      <c r="S6" s="23"/>
      <c r="T6" s="23"/>
      <c r="U6" s="23"/>
      <c r="V6" s="23"/>
      <c r="W6" s="23"/>
      <c r="X6" s="23"/>
      <c r="Y6" s="23"/>
      <c r="Z6" s="23"/>
      <c r="AA6" s="23"/>
    </row>
    <row r="7" spans="1:31" s="27" customFormat="1" ht="21" x14ac:dyDescent="0.3">
      <c r="A7" s="26"/>
      <c r="B7" s="26" t="s">
        <v>256</v>
      </c>
      <c r="C7" s="26"/>
      <c r="D7" s="26"/>
      <c r="E7" s="26"/>
      <c r="F7" s="26"/>
      <c r="G7" s="26"/>
      <c r="H7" s="26"/>
      <c r="I7" s="26"/>
      <c r="J7" s="26"/>
      <c r="K7" s="26"/>
      <c r="L7" s="26"/>
      <c r="M7" s="26"/>
      <c r="N7" s="26"/>
      <c r="O7" s="26"/>
      <c r="P7" s="26"/>
      <c r="Q7" s="26"/>
      <c r="R7" s="26"/>
      <c r="S7" s="26"/>
      <c r="T7" s="26"/>
      <c r="U7" s="26"/>
      <c r="V7" s="26"/>
      <c r="W7" s="26"/>
      <c r="X7" s="26"/>
      <c r="Y7" s="26"/>
      <c r="Z7" s="26"/>
      <c r="AA7" s="26"/>
    </row>
    <row r="8" spans="1:31" s="18" customFormat="1" ht="45" x14ac:dyDescent="0.25">
      <c r="A8" s="20"/>
      <c r="B8" s="20" t="s">
        <v>257</v>
      </c>
      <c r="C8" s="20" t="s">
        <v>30</v>
      </c>
      <c r="D8" s="20" t="s">
        <v>31</v>
      </c>
      <c r="E8" s="20" t="s">
        <v>32</v>
      </c>
      <c r="F8" s="20" t="s">
        <v>33</v>
      </c>
      <c r="G8" s="20" t="s">
        <v>34</v>
      </c>
      <c r="H8" s="20" t="s">
        <v>35</v>
      </c>
      <c r="I8" s="20" t="s">
        <v>36</v>
      </c>
      <c r="J8" s="20" t="s">
        <v>37</v>
      </c>
      <c r="K8" s="20" t="s">
        <v>38</v>
      </c>
      <c r="L8" s="20" t="s">
        <v>39</v>
      </c>
      <c r="M8" s="20" t="s">
        <v>40</v>
      </c>
      <c r="N8" s="20" t="s">
        <v>41</v>
      </c>
      <c r="O8" s="20" t="s">
        <v>42</v>
      </c>
      <c r="P8" s="20" t="s">
        <v>43</v>
      </c>
      <c r="Q8" s="20" t="s">
        <v>44</v>
      </c>
      <c r="R8" s="20" t="s">
        <v>45</v>
      </c>
      <c r="S8" s="20" t="s">
        <v>46</v>
      </c>
      <c r="T8" s="20" t="s">
        <v>47</v>
      </c>
      <c r="U8" s="20" t="s">
        <v>48</v>
      </c>
      <c r="V8" s="20" t="s">
        <v>49</v>
      </c>
      <c r="W8" s="20" t="s">
        <v>50</v>
      </c>
      <c r="X8" s="20" t="s">
        <v>515</v>
      </c>
      <c r="Y8" s="18" t="s">
        <v>259</v>
      </c>
      <c r="Z8" s="20" t="s">
        <v>53</v>
      </c>
      <c r="AA8" s="20"/>
      <c r="AB8" s="21"/>
      <c r="AC8" s="20"/>
      <c r="AE8"/>
    </row>
    <row r="9" spans="1:31" x14ac:dyDescent="0.25">
      <c r="A9" s="21"/>
      <c r="B9" s="21" t="s">
        <v>54</v>
      </c>
      <c r="C9" s="53">
        <v>100</v>
      </c>
      <c r="D9" s="53">
        <v>99</v>
      </c>
      <c r="E9" s="53">
        <v>98</v>
      </c>
      <c r="F9" s="53">
        <v>101</v>
      </c>
      <c r="G9" s="53">
        <v>97</v>
      </c>
      <c r="H9" s="53">
        <v>95</v>
      </c>
      <c r="I9" s="53">
        <v>94</v>
      </c>
      <c r="J9" s="53">
        <v>94</v>
      </c>
      <c r="K9" s="53">
        <v>81</v>
      </c>
      <c r="L9" s="53">
        <v>72</v>
      </c>
      <c r="M9" s="53">
        <v>106</v>
      </c>
      <c r="N9" s="53">
        <v>92</v>
      </c>
      <c r="O9" s="53">
        <v>103</v>
      </c>
      <c r="P9" s="53">
        <v>92</v>
      </c>
      <c r="Q9" s="53">
        <v>90</v>
      </c>
      <c r="R9" s="53">
        <v>90</v>
      </c>
      <c r="S9" s="53">
        <v>90</v>
      </c>
      <c r="T9" s="53">
        <v>88</v>
      </c>
      <c r="U9" s="53">
        <v>88</v>
      </c>
      <c r="V9" s="53">
        <v>8</v>
      </c>
      <c r="W9" s="165">
        <v>8</v>
      </c>
      <c r="X9" s="60">
        <v>47000</v>
      </c>
      <c r="Y9" s="188">
        <v>0.03</v>
      </c>
      <c r="Z9" s="55"/>
      <c r="AA9" s="21"/>
      <c r="AB9" s="21"/>
      <c r="AC9" s="21"/>
      <c r="AD9" s="18"/>
    </row>
    <row r="10" spans="1:31" x14ac:dyDescent="0.25">
      <c r="A10" s="21"/>
      <c r="B10" s="21" t="s">
        <v>55</v>
      </c>
      <c r="C10" s="53">
        <v>100</v>
      </c>
      <c r="D10" s="53">
        <v>105</v>
      </c>
      <c r="E10" s="53">
        <v>113</v>
      </c>
      <c r="F10" s="53">
        <v>116</v>
      </c>
      <c r="G10" s="53">
        <v>145</v>
      </c>
      <c r="H10" s="53">
        <v>153</v>
      </c>
      <c r="I10" s="53">
        <v>167</v>
      </c>
      <c r="J10" s="53">
        <v>160</v>
      </c>
      <c r="K10" s="53">
        <v>163</v>
      </c>
      <c r="L10" s="53">
        <v>186</v>
      </c>
      <c r="M10" s="53">
        <v>170</v>
      </c>
      <c r="N10" s="53">
        <v>161</v>
      </c>
      <c r="O10" s="53">
        <v>166</v>
      </c>
      <c r="P10" s="53">
        <v>173</v>
      </c>
      <c r="Q10" s="53">
        <v>192</v>
      </c>
      <c r="R10" s="53">
        <v>197</v>
      </c>
      <c r="S10" s="53">
        <v>236</v>
      </c>
      <c r="T10" s="53">
        <v>213</v>
      </c>
      <c r="U10" s="53">
        <v>226</v>
      </c>
      <c r="V10" s="53">
        <v>63</v>
      </c>
      <c r="W10" s="165">
        <v>142</v>
      </c>
      <c r="X10" s="60">
        <v>102000</v>
      </c>
      <c r="Y10" s="188">
        <v>1.25</v>
      </c>
      <c r="Z10" s="55"/>
      <c r="AA10" s="21"/>
      <c r="AB10" s="21"/>
      <c r="AC10" s="21"/>
      <c r="AD10" s="18"/>
    </row>
    <row r="11" spans="1:31" x14ac:dyDescent="0.25">
      <c r="A11" s="21"/>
      <c r="B11" s="21" t="s">
        <v>56</v>
      </c>
      <c r="C11" s="53">
        <v>100</v>
      </c>
      <c r="D11" s="53">
        <v>117</v>
      </c>
      <c r="E11" s="53">
        <v>120</v>
      </c>
      <c r="F11" s="53">
        <v>119</v>
      </c>
      <c r="G11" s="53">
        <v>119</v>
      </c>
      <c r="H11" s="53">
        <v>116</v>
      </c>
      <c r="I11" s="53">
        <v>119</v>
      </c>
      <c r="J11" s="53">
        <v>111</v>
      </c>
      <c r="K11" s="53">
        <v>142</v>
      </c>
      <c r="L11" s="53">
        <v>142</v>
      </c>
      <c r="M11" s="53">
        <v>113</v>
      </c>
      <c r="N11" s="53">
        <v>97</v>
      </c>
      <c r="O11" s="53">
        <v>133</v>
      </c>
      <c r="P11" s="53">
        <v>122</v>
      </c>
      <c r="Q11" s="53">
        <v>113</v>
      </c>
      <c r="R11" s="53">
        <v>131</v>
      </c>
      <c r="S11" s="53">
        <v>115</v>
      </c>
      <c r="T11" s="53">
        <v>111</v>
      </c>
      <c r="U11" s="53">
        <v>118</v>
      </c>
      <c r="V11" s="53">
        <v>12</v>
      </c>
      <c r="W11" s="165">
        <v>18</v>
      </c>
      <c r="X11" s="60">
        <v>49000</v>
      </c>
      <c r="Y11" s="188">
        <v>0.49</v>
      </c>
      <c r="Z11" s="55"/>
      <c r="AA11" s="21"/>
      <c r="AB11" s="21"/>
      <c r="AC11" s="21"/>
      <c r="AD11" s="18"/>
    </row>
    <row r="12" spans="1:31" x14ac:dyDescent="0.25">
      <c r="A12" s="21"/>
      <c r="B12" s="21" t="s">
        <v>57</v>
      </c>
      <c r="C12" s="53">
        <v>100</v>
      </c>
      <c r="D12" s="53">
        <v>99</v>
      </c>
      <c r="E12" s="53">
        <v>107</v>
      </c>
      <c r="F12" s="53">
        <v>115</v>
      </c>
      <c r="G12" s="53">
        <v>122</v>
      </c>
      <c r="H12" s="53">
        <v>123</v>
      </c>
      <c r="I12" s="53">
        <v>168</v>
      </c>
      <c r="J12" s="53">
        <v>184</v>
      </c>
      <c r="K12" s="53">
        <v>172</v>
      </c>
      <c r="L12" s="53">
        <v>192</v>
      </c>
      <c r="M12" s="53">
        <v>230</v>
      </c>
      <c r="N12" s="53">
        <v>207</v>
      </c>
      <c r="O12" s="53">
        <v>222</v>
      </c>
      <c r="P12" s="53">
        <v>246</v>
      </c>
      <c r="Q12" s="53">
        <v>248</v>
      </c>
      <c r="R12" s="53">
        <v>175</v>
      </c>
      <c r="S12" s="53">
        <v>179</v>
      </c>
      <c r="T12" s="53">
        <v>172</v>
      </c>
      <c r="U12" s="53">
        <v>112</v>
      </c>
      <c r="V12" s="53">
        <v>11</v>
      </c>
      <c r="W12" s="165">
        <v>22</v>
      </c>
      <c r="X12" s="60">
        <v>37000</v>
      </c>
      <c r="Y12" s="188">
        <v>0.99</v>
      </c>
      <c r="Z12" s="55"/>
      <c r="AA12" s="21"/>
      <c r="AB12" s="21"/>
      <c r="AC12" s="21"/>
      <c r="AD12" s="18"/>
    </row>
    <row r="13" spans="1:31" x14ac:dyDescent="0.25">
      <c r="A13" s="21"/>
      <c r="B13" s="21" t="s">
        <v>260</v>
      </c>
      <c r="C13" s="53">
        <v>100</v>
      </c>
      <c r="D13" s="53">
        <v>110</v>
      </c>
      <c r="E13" s="53">
        <v>119</v>
      </c>
      <c r="F13" s="53">
        <v>100</v>
      </c>
      <c r="G13" s="53">
        <v>113</v>
      </c>
      <c r="H13" s="53">
        <v>93</v>
      </c>
      <c r="I13" s="53">
        <v>94</v>
      </c>
      <c r="J13" s="53">
        <v>97</v>
      </c>
      <c r="K13" s="53">
        <v>81</v>
      </c>
      <c r="L13" s="53">
        <v>89</v>
      </c>
      <c r="M13" s="53">
        <v>100</v>
      </c>
      <c r="N13" s="53">
        <v>102</v>
      </c>
      <c r="O13" s="53">
        <v>100</v>
      </c>
      <c r="P13" s="53">
        <v>106</v>
      </c>
      <c r="Q13" s="53">
        <v>112</v>
      </c>
      <c r="R13" s="53">
        <v>114</v>
      </c>
      <c r="S13" s="53">
        <v>109</v>
      </c>
      <c r="T13" s="53">
        <v>121</v>
      </c>
      <c r="U13" s="53">
        <v>131</v>
      </c>
      <c r="V13" s="53">
        <v>25</v>
      </c>
      <c r="W13" s="165">
        <v>27</v>
      </c>
      <c r="X13" s="60">
        <v>34000</v>
      </c>
      <c r="Y13" s="188">
        <v>0.06</v>
      </c>
      <c r="Z13" s="55"/>
      <c r="AA13" s="21"/>
      <c r="AB13" s="21"/>
      <c r="AC13" s="21"/>
      <c r="AD13" s="18"/>
    </row>
    <row r="14" spans="1:31" x14ac:dyDescent="0.25">
      <c r="A14" s="21"/>
      <c r="B14" s="21" t="s">
        <v>59</v>
      </c>
      <c r="C14" s="53">
        <v>100</v>
      </c>
      <c r="D14" s="53">
        <v>79</v>
      </c>
      <c r="E14" s="53">
        <v>77</v>
      </c>
      <c r="F14" s="53">
        <v>88</v>
      </c>
      <c r="G14" s="53">
        <v>87</v>
      </c>
      <c r="H14" s="53">
        <v>96</v>
      </c>
      <c r="I14" s="53">
        <v>102</v>
      </c>
      <c r="J14" s="53">
        <v>95</v>
      </c>
      <c r="K14" s="53">
        <v>100</v>
      </c>
      <c r="L14" s="53">
        <v>94</v>
      </c>
      <c r="M14" s="53">
        <v>101</v>
      </c>
      <c r="N14" s="53">
        <v>101</v>
      </c>
      <c r="O14" s="53">
        <v>101</v>
      </c>
      <c r="P14" s="53">
        <v>104</v>
      </c>
      <c r="Q14" s="53">
        <v>98</v>
      </c>
      <c r="R14" s="53">
        <v>87</v>
      </c>
      <c r="S14" s="53">
        <v>86</v>
      </c>
      <c r="T14" s="53">
        <v>81</v>
      </c>
      <c r="U14" s="53">
        <v>83</v>
      </c>
      <c r="V14" s="53">
        <v>29</v>
      </c>
      <c r="W14" s="165">
        <v>40</v>
      </c>
      <c r="X14" s="60">
        <v>26000</v>
      </c>
      <c r="Y14" s="188">
        <v>0.39</v>
      </c>
      <c r="Z14" s="55"/>
      <c r="AA14" s="21"/>
      <c r="AB14" s="21"/>
      <c r="AC14" s="21"/>
      <c r="AD14" s="18"/>
    </row>
    <row r="15" spans="1:31" x14ac:dyDescent="0.25">
      <c r="A15" s="21"/>
      <c r="B15" s="21" t="s">
        <v>60</v>
      </c>
      <c r="C15" s="53">
        <v>100</v>
      </c>
      <c r="D15" s="53">
        <v>73</v>
      </c>
      <c r="E15" s="53">
        <v>93</v>
      </c>
      <c r="F15" s="53">
        <v>122</v>
      </c>
      <c r="G15" s="53">
        <v>128</v>
      </c>
      <c r="H15" s="53">
        <v>131</v>
      </c>
      <c r="I15" s="53">
        <v>126</v>
      </c>
      <c r="J15" s="53">
        <v>127</v>
      </c>
      <c r="K15" s="53">
        <v>88</v>
      </c>
      <c r="L15" s="53">
        <v>111</v>
      </c>
      <c r="M15" s="53">
        <v>130</v>
      </c>
      <c r="N15" s="53">
        <v>126</v>
      </c>
      <c r="O15" s="53">
        <v>122</v>
      </c>
      <c r="P15" s="53">
        <v>121</v>
      </c>
      <c r="Q15" s="53">
        <v>109</v>
      </c>
      <c r="R15" s="53">
        <v>93</v>
      </c>
      <c r="S15" s="53">
        <v>75</v>
      </c>
      <c r="T15" s="53">
        <v>72</v>
      </c>
      <c r="U15" s="53">
        <v>84</v>
      </c>
      <c r="V15" s="53">
        <v>8</v>
      </c>
      <c r="W15" s="165">
        <v>6</v>
      </c>
      <c r="X15" s="60">
        <v>43000</v>
      </c>
      <c r="Y15" s="188">
        <v>-0.56999999999999995</v>
      </c>
      <c r="Z15" s="55"/>
      <c r="AA15" s="21"/>
      <c r="AB15" s="21"/>
      <c r="AC15" s="21"/>
      <c r="AD15" s="18"/>
    </row>
    <row r="16" spans="1:31" s="12" customFormat="1" x14ac:dyDescent="0.25">
      <c r="B16" s="12" t="s">
        <v>261</v>
      </c>
      <c r="C16" s="50">
        <v>100</v>
      </c>
      <c r="D16" s="50">
        <v>99</v>
      </c>
      <c r="E16" s="50">
        <v>104</v>
      </c>
      <c r="F16" s="50">
        <v>107</v>
      </c>
      <c r="G16" s="50">
        <v>109</v>
      </c>
      <c r="H16" s="50">
        <v>106</v>
      </c>
      <c r="I16" s="50">
        <v>109</v>
      </c>
      <c r="J16" s="50">
        <v>106</v>
      </c>
      <c r="K16" s="50">
        <v>103</v>
      </c>
      <c r="L16" s="50">
        <v>103</v>
      </c>
      <c r="M16" s="50">
        <v>104</v>
      </c>
      <c r="N16" s="50">
        <v>96</v>
      </c>
      <c r="O16" s="50">
        <v>104</v>
      </c>
      <c r="P16" s="50">
        <v>102</v>
      </c>
      <c r="Q16" s="50">
        <v>99</v>
      </c>
      <c r="R16" s="50">
        <v>93</v>
      </c>
      <c r="S16" s="50">
        <v>91</v>
      </c>
      <c r="T16" s="50">
        <v>89</v>
      </c>
      <c r="U16" s="50">
        <v>86</v>
      </c>
      <c r="V16" s="50">
        <v>13</v>
      </c>
      <c r="W16" s="164">
        <v>19</v>
      </c>
      <c r="X16" s="70">
        <v>337000</v>
      </c>
      <c r="Y16" s="51">
        <v>0.44</v>
      </c>
      <c r="Z16" s="52"/>
    </row>
    <row r="17" spans="1:38" s="18" customFormat="1" ht="30" x14ac:dyDescent="0.25">
      <c r="A17" s="20" t="s">
        <v>65</v>
      </c>
      <c r="B17" s="20" t="s">
        <v>262</v>
      </c>
      <c r="C17" s="20" t="s">
        <v>30</v>
      </c>
      <c r="D17" s="20" t="s">
        <v>31</v>
      </c>
      <c r="E17" s="20" t="s">
        <v>32</v>
      </c>
      <c r="F17" s="20" t="s">
        <v>33</v>
      </c>
      <c r="G17" s="20" t="s">
        <v>34</v>
      </c>
      <c r="H17" s="20" t="s">
        <v>35</v>
      </c>
      <c r="I17" s="20" t="s">
        <v>36</v>
      </c>
      <c r="J17" s="20" t="s">
        <v>37</v>
      </c>
      <c r="K17" s="20" t="s">
        <v>38</v>
      </c>
      <c r="L17" s="20" t="s">
        <v>39</v>
      </c>
      <c r="M17" s="20" t="s">
        <v>40</v>
      </c>
      <c r="N17" s="20" t="s">
        <v>41</v>
      </c>
      <c r="O17" s="20" t="s">
        <v>42</v>
      </c>
      <c r="P17" s="20" t="s">
        <v>43</v>
      </c>
      <c r="Q17" s="20" t="s">
        <v>44</v>
      </c>
      <c r="R17" s="20" t="s">
        <v>45</v>
      </c>
      <c r="S17" s="20" t="s">
        <v>46</v>
      </c>
      <c r="T17" s="20" t="s">
        <v>47</v>
      </c>
      <c r="U17" s="20" t="s">
        <v>48</v>
      </c>
      <c r="V17" s="20" t="s">
        <v>49</v>
      </c>
      <c r="W17" s="20" t="s">
        <v>50</v>
      </c>
      <c r="X17" s="20" t="s">
        <v>258</v>
      </c>
      <c r="Y17" s="18" t="s">
        <v>259</v>
      </c>
      <c r="Z17" s="20" t="s">
        <v>53</v>
      </c>
      <c r="AA17" s="20"/>
      <c r="AB17" s="21"/>
      <c r="AC17" s="20"/>
      <c r="AL17" s="12"/>
    </row>
    <row r="18" spans="1:38" x14ac:dyDescent="0.25">
      <c r="A18" s="21" t="s">
        <v>69</v>
      </c>
      <c r="B18" s="21" t="s">
        <v>70</v>
      </c>
      <c r="C18" s="53">
        <v>100</v>
      </c>
      <c r="D18" s="53">
        <v>93</v>
      </c>
      <c r="E18" s="53">
        <v>96</v>
      </c>
      <c r="F18" s="53">
        <v>93</v>
      </c>
      <c r="G18" s="53">
        <v>104</v>
      </c>
      <c r="H18" s="53">
        <v>85</v>
      </c>
      <c r="I18" s="53">
        <v>87</v>
      </c>
      <c r="J18" s="53">
        <v>89</v>
      </c>
      <c r="K18" s="53">
        <v>77</v>
      </c>
      <c r="L18" s="53">
        <v>75</v>
      </c>
      <c r="M18" s="53">
        <v>80</v>
      </c>
      <c r="N18" s="53">
        <v>66</v>
      </c>
      <c r="O18" s="53">
        <v>89</v>
      </c>
      <c r="P18" s="53">
        <v>78</v>
      </c>
      <c r="Q18" s="53">
        <v>78</v>
      </c>
      <c r="R18" s="53">
        <v>75</v>
      </c>
      <c r="S18" s="53">
        <v>79</v>
      </c>
      <c r="T18" s="53">
        <v>78</v>
      </c>
      <c r="U18" s="53">
        <v>81</v>
      </c>
      <c r="V18" s="53">
        <v>7</v>
      </c>
      <c r="W18" s="165">
        <v>19</v>
      </c>
      <c r="X18" s="60">
        <v>12000</v>
      </c>
      <c r="Y18" s="188">
        <v>1.72</v>
      </c>
      <c r="Z18" s="55"/>
      <c r="AA18" s="21"/>
      <c r="AB18" s="21"/>
      <c r="AC18" s="21"/>
      <c r="AL18" s="12"/>
    </row>
    <row r="19" spans="1:38" x14ac:dyDescent="0.25">
      <c r="A19" s="21" t="s">
        <v>72</v>
      </c>
      <c r="B19" s="21" t="s">
        <v>73</v>
      </c>
      <c r="C19" s="53">
        <v>100</v>
      </c>
      <c r="D19" s="53">
        <v>113</v>
      </c>
      <c r="E19" s="53">
        <v>116</v>
      </c>
      <c r="F19" s="53">
        <v>112</v>
      </c>
      <c r="G19" s="53">
        <v>111</v>
      </c>
      <c r="H19" s="53">
        <v>87</v>
      </c>
      <c r="I19" s="53">
        <v>97</v>
      </c>
      <c r="J19" s="53">
        <v>109</v>
      </c>
      <c r="K19" s="53">
        <v>169</v>
      </c>
      <c r="L19" s="53">
        <v>195</v>
      </c>
      <c r="M19" s="53">
        <v>206</v>
      </c>
      <c r="N19" s="53">
        <v>202</v>
      </c>
      <c r="O19" s="53">
        <v>212</v>
      </c>
      <c r="P19" s="53">
        <v>216</v>
      </c>
      <c r="Q19" s="53">
        <v>178</v>
      </c>
      <c r="R19" s="53">
        <v>221</v>
      </c>
      <c r="S19" s="53">
        <v>200</v>
      </c>
      <c r="T19" s="53">
        <v>174</v>
      </c>
      <c r="U19" s="53">
        <v>181</v>
      </c>
      <c r="V19" s="53">
        <v>31</v>
      </c>
      <c r="W19" s="165">
        <v>44</v>
      </c>
      <c r="X19" s="60">
        <v>12000</v>
      </c>
      <c r="Y19" s="188">
        <v>0.42</v>
      </c>
      <c r="Z19" s="55"/>
      <c r="AA19" s="21"/>
      <c r="AB19" s="21"/>
      <c r="AC19" s="20"/>
      <c r="AL19" s="12"/>
    </row>
    <row r="20" spans="1:38" x14ac:dyDescent="0.25">
      <c r="A20" s="21" t="s">
        <v>74</v>
      </c>
      <c r="B20" s="21" t="s">
        <v>75</v>
      </c>
      <c r="C20" s="53">
        <v>100</v>
      </c>
      <c r="D20" s="53">
        <v>106</v>
      </c>
      <c r="E20" s="53">
        <v>105</v>
      </c>
      <c r="F20" s="53">
        <v>90</v>
      </c>
      <c r="G20" s="53">
        <v>95</v>
      </c>
      <c r="H20" s="53">
        <v>81</v>
      </c>
      <c r="I20" s="53">
        <v>79</v>
      </c>
      <c r="J20" s="53">
        <v>52</v>
      </c>
      <c r="K20" s="53">
        <v>46</v>
      </c>
      <c r="L20" s="53">
        <v>64</v>
      </c>
      <c r="M20" s="53">
        <v>69</v>
      </c>
      <c r="N20" s="53">
        <v>63</v>
      </c>
      <c r="O20" s="53">
        <v>71</v>
      </c>
      <c r="P20" s="53">
        <v>66</v>
      </c>
      <c r="Q20" s="53">
        <v>56</v>
      </c>
      <c r="R20" s="53">
        <v>53</v>
      </c>
      <c r="S20" s="53">
        <v>55</v>
      </c>
      <c r="T20" s="53">
        <v>49</v>
      </c>
      <c r="U20" s="53">
        <v>49</v>
      </c>
      <c r="V20" s="53">
        <v>5</v>
      </c>
      <c r="W20" s="165">
        <v>5</v>
      </c>
      <c r="X20" s="60">
        <v>12000</v>
      </c>
      <c r="Y20" s="188">
        <v>7.0000000000000007E-2</v>
      </c>
      <c r="Z20" s="55"/>
      <c r="AA20" s="21"/>
      <c r="AB20" s="21"/>
      <c r="AC20" s="20"/>
      <c r="AL20" s="12"/>
    </row>
    <row r="21" spans="1:38" x14ac:dyDescent="0.25">
      <c r="A21" s="21" t="s">
        <v>76</v>
      </c>
      <c r="B21" s="21" t="s">
        <v>77</v>
      </c>
      <c r="C21" s="53">
        <v>100</v>
      </c>
      <c r="D21" s="53">
        <v>95</v>
      </c>
      <c r="E21" s="53">
        <v>86</v>
      </c>
      <c r="F21" s="53">
        <v>94</v>
      </c>
      <c r="G21" s="53">
        <v>92</v>
      </c>
      <c r="H21" s="53">
        <v>109</v>
      </c>
      <c r="I21" s="53">
        <v>109</v>
      </c>
      <c r="J21" s="53">
        <v>101</v>
      </c>
      <c r="K21" s="53">
        <v>98</v>
      </c>
      <c r="L21" s="53">
        <v>78</v>
      </c>
      <c r="M21" s="53">
        <v>66</v>
      </c>
      <c r="N21" s="53">
        <v>69</v>
      </c>
      <c r="O21" s="53">
        <v>77</v>
      </c>
      <c r="P21" s="53">
        <v>76</v>
      </c>
      <c r="Q21" s="53">
        <v>79</v>
      </c>
      <c r="R21" s="53">
        <v>87</v>
      </c>
      <c r="S21" s="53">
        <v>83</v>
      </c>
      <c r="T21" s="53">
        <v>70</v>
      </c>
      <c r="U21" s="53">
        <v>70</v>
      </c>
      <c r="V21" s="53">
        <v>11</v>
      </c>
      <c r="W21" s="165">
        <v>24</v>
      </c>
      <c r="X21" s="60">
        <v>18000</v>
      </c>
      <c r="Y21" s="188">
        <v>1.22</v>
      </c>
      <c r="Z21" s="55"/>
      <c r="AA21" s="21"/>
      <c r="AB21" s="21"/>
      <c r="AC21" s="20"/>
      <c r="AL21" s="12"/>
    </row>
    <row r="22" spans="1:38" x14ac:dyDescent="0.25">
      <c r="A22" s="21" t="s">
        <v>78</v>
      </c>
      <c r="B22" s="21" t="s">
        <v>79</v>
      </c>
      <c r="C22" s="53">
        <v>100</v>
      </c>
      <c r="D22" s="53">
        <v>102</v>
      </c>
      <c r="E22" s="53">
        <v>100</v>
      </c>
      <c r="F22" s="53">
        <v>97</v>
      </c>
      <c r="G22" s="53">
        <v>105</v>
      </c>
      <c r="H22" s="53">
        <v>108</v>
      </c>
      <c r="I22" s="53">
        <v>101</v>
      </c>
      <c r="J22" s="53">
        <v>129</v>
      </c>
      <c r="K22" s="53">
        <v>125</v>
      </c>
      <c r="L22" s="53">
        <v>121</v>
      </c>
      <c r="M22" s="53">
        <v>143</v>
      </c>
      <c r="N22" s="53">
        <v>146</v>
      </c>
      <c r="O22" s="53">
        <v>152</v>
      </c>
      <c r="P22" s="53">
        <v>146</v>
      </c>
      <c r="Q22" s="53">
        <v>116</v>
      </c>
      <c r="R22" s="53">
        <v>137</v>
      </c>
      <c r="S22" s="53">
        <v>113</v>
      </c>
      <c r="T22" s="53">
        <v>118</v>
      </c>
      <c r="U22" s="53">
        <v>132</v>
      </c>
      <c r="V22" s="53">
        <v>20</v>
      </c>
      <c r="W22" s="165">
        <v>34</v>
      </c>
      <c r="X22" s="60">
        <v>29000</v>
      </c>
      <c r="Y22" s="188">
        <v>0.68</v>
      </c>
      <c r="Z22" s="55"/>
      <c r="AA22" s="21"/>
      <c r="AB22" s="21"/>
      <c r="AC22" s="20"/>
      <c r="AL22" s="12"/>
    </row>
    <row r="23" spans="1:38" x14ac:dyDescent="0.25">
      <c r="A23" s="21" t="s">
        <v>80</v>
      </c>
      <c r="B23" s="21" t="s">
        <v>81</v>
      </c>
      <c r="C23" s="53">
        <v>100</v>
      </c>
      <c r="D23" s="53">
        <v>73</v>
      </c>
      <c r="E23" s="53">
        <v>89</v>
      </c>
      <c r="F23" s="53">
        <v>102</v>
      </c>
      <c r="G23" s="53">
        <v>97</v>
      </c>
      <c r="H23" s="53">
        <v>102</v>
      </c>
      <c r="I23" s="53">
        <v>103</v>
      </c>
      <c r="J23" s="53">
        <v>103</v>
      </c>
      <c r="K23" s="53">
        <v>109</v>
      </c>
      <c r="L23" s="53">
        <v>113</v>
      </c>
      <c r="M23" s="53">
        <v>118</v>
      </c>
      <c r="N23" s="53">
        <v>130</v>
      </c>
      <c r="O23" s="53">
        <v>140</v>
      </c>
      <c r="P23" s="53">
        <v>133</v>
      </c>
      <c r="Q23" s="53">
        <v>195</v>
      </c>
      <c r="R23" s="53">
        <v>175</v>
      </c>
      <c r="S23" s="53">
        <v>192</v>
      </c>
      <c r="T23" s="53">
        <v>241</v>
      </c>
      <c r="U23" s="53">
        <v>253</v>
      </c>
      <c r="V23" s="53">
        <v>30</v>
      </c>
      <c r="W23" s="165">
        <v>35</v>
      </c>
      <c r="X23" s="60">
        <v>65000</v>
      </c>
      <c r="Y23" s="188">
        <v>0.15</v>
      </c>
      <c r="Z23" s="55"/>
      <c r="AA23" s="21"/>
      <c r="AB23" s="21"/>
      <c r="AC23" s="20"/>
      <c r="AL23" s="12"/>
    </row>
    <row r="24" spans="1:38" x14ac:dyDescent="0.25">
      <c r="A24" s="21" t="s">
        <v>82</v>
      </c>
      <c r="B24" s="21" t="s">
        <v>83</v>
      </c>
      <c r="C24" s="53">
        <v>100</v>
      </c>
      <c r="D24" s="53">
        <v>97</v>
      </c>
      <c r="E24" s="53">
        <v>117</v>
      </c>
      <c r="F24" s="53">
        <v>106</v>
      </c>
      <c r="G24" s="53">
        <v>110</v>
      </c>
      <c r="H24" s="53">
        <v>98</v>
      </c>
      <c r="I24" s="53">
        <v>105</v>
      </c>
      <c r="J24" s="53">
        <v>100</v>
      </c>
      <c r="K24" s="53">
        <v>153</v>
      </c>
      <c r="L24" s="53">
        <v>161</v>
      </c>
      <c r="M24" s="53">
        <v>180</v>
      </c>
      <c r="N24" s="53">
        <v>173</v>
      </c>
      <c r="O24" s="53">
        <v>177</v>
      </c>
      <c r="P24" s="53">
        <v>172</v>
      </c>
      <c r="Q24" s="53">
        <v>165</v>
      </c>
      <c r="R24" s="53">
        <v>107</v>
      </c>
      <c r="S24" s="53">
        <v>101</v>
      </c>
      <c r="T24" s="53">
        <v>94</v>
      </c>
      <c r="U24" s="53">
        <v>106</v>
      </c>
      <c r="V24" s="53">
        <v>16</v>
      </c>
      <c r="W24" s="165">
        <v>22</v>
      </c>
      <c r="X24" s="60">
        <v>117000</v>
      </c>
      <c r="Y24" s="188">
        <v>0.4</v>
      </c>
      <c r="Z24" s="55"/>
      <c r="AA24" s="21"/>
      <c r="AB24" s="21"/>
      <c r="AC24" s="20"/>
      <c r="AL24" s="12"/>
    </row>
    <row r="25" spans="1:38" x14ac:dyDescent="0.25">
      <c r="A25" s="21" t="s">
        <v>84</v>
      </c>
      <c r="B25" s="21" t="s">
        <v>85</v>
      </c>
      <c r="C25" s="53">
        <v>100</v>
      </c>
      <c r="D25" s="53">
        <v>97</v>
      </c>
      <c r="E25" s="53">
        <v>98</v>
      </c>
      <c r="F25" s="53">
        <v>105</v>
      </c>
      <c r="G25" s="53">
        <v>107</v>
      </c>
      <c r="H25" s="53">
        <v>106</v>
      </c>
      <c r="I25" s="53">
        <v>114</v>
      </c>
      <c r="J25" s="53">
        <v>113</v>
      </c>
      <c r="K25" s="53">
        <v>86</v>
      </c>
      <c r="L25" s="53">
        <v>84</v>
      </c>
      <c r="M25" s="53">
        <v>80</v>
      </c>
      <c r="N25" s="53">
        <v>70</v>
      </c>
      <c r="O25" s="53">
        <v>80</v>
      </c>
      <c r="P25" s="53">
        <v>80</v>
      </c>
      <c r="Q25" s="53">
        <v>74</v>
      </c>
      <c r="R25" s="53">
        <v>71</v>
      </c>
      <c r="S25" s="53">
        <v>69</v>
      </c>
      <c r="T25" s="53">
        <v>68</v>
      </c>
      <c r="U25" s="53">
        <v>69</v>
      </c>
      <c r="V25" s="53">
        <v>14</v>
      </c>
      <c r="W25" s="165">
        <v>20</v>
      </c>
      <c r="X25" s="60">
        <v>28000</v>
      </c>
      <c r="Y25" s="188">
        <v>0.45</v>
      </c>
      <c r="Z25" s="55"/>
      <c r="AA25" s="21"/>
      <c r="AB25" s="21"/>
      <c r="AC25" s="20"/>
      <c r="AL25" s="12"/>
    </row>
    <row r="26" spans="1:38" x14ac:dyDescent="0.25">
      <c r="A26" s="21" t="s">
        <v>86</v>
      </c>
      <c r="B26" s="21" t="s">
        <v>87</v>
      </c>
      <c r="C26" s="53">
        <v>100</v>
      </c>
      <c r="D26" s="53">
        <v>105</v>
      </c>
      <c r="E26" s="53">
        <v>112</v>
      </c>
      <c r="F26" s="53">
        <v>123</v>
      </c>
      <c r="G26" s="53">
        <v>120</v>
      </c>
      <c r="H26" s="53">
        <v>127</v>
      </c>
      <c r="I26" s="53">
        <v>126</v>
      </c>
      <c r="J26" s="53">
        <v>125</v>
      </c>
      <c r="K26" s="53">
        <v>131</v>
      </c>
      <c r="L26" s="53">
        <v>133</v>
      </c>
      <c r="M26" s="53">
        <v>119</v>
      </c>
      <c r="N26" s="53">
        <v>102</v>
      </c>
      <c r="O26" s="53">
        <v>105</v>
      </c>
      <c r="P26" s="53">
        <v>107</v>
      </c>
      <c r="Q26" s="53">
        <v>114</v>
      </c>
      <c r="R26" s="53">
        <v>103</v>
      </c>
      <c r="S26" s="53">
        <v>114</v>
      </c>
      <c r="T26" s="53">
        <v>111</v>
      </c>
      <c r="U26" s="53">
        <v>102</v>
      </c>
      <c r="V26" s="53">
        <v>12</v>
      </c>
      <c r="W26" s="165">
        <v>15</v>
      </c>
      <c r="X26" s="60">
        <v>44000</v>
      </c>
      <c r="Y26" s="188">
        <v>0.28000000000000003</v>
      </c>
      <c r="Z26" s="55"/>
      <c r="AA26" s="21"/>
      <c r="AB26" s="21"/>
      <c r="AC26" s="20"/>
    </row>
    <row r="27" spans="1:38" s="12" customFormat="1" x14ac:dyDescent="0.25">
      <c r="A27" s="12" t="s">
        <v>88</v>
      </c>
      <c r="B27" s="12" t="s">
        <v>89</v>
      </c>
      <c r="C27" s="50">
        <v>100</v>
      </c>
      <c r="D27" s="50">
        <v>99</v>
      </c>
      <c r="E27" s="50">
        <v>104</v>
      </c>
      <c r="F27" s="50">
        <v>107</v>
      </c>
      <c r="G27" s="50">
        <v>109</v>
      </c>
      <c r="H27" s="50">
        <v>106</v>
      </c>
      <c r="I27" s="50">
        <v>109</v>
      </c>
      <c r="J27" s="50">
        <v>106</v>
      </c>
      <c r="K27" s="50">
        <v>103</v>
      </c>
      <c r="L27" s="50">
        <v>103</v>
      </c>
      <c r="M27" s="50">
        <v>104</v>
      </c>
      <c r="N27" s="50">
        <v>96</v>
      </c>
      <c r="O27" s="50">
        <v>104</v>
      </c>
      <c r="P27" s="50">
        <v>102</v>
      </c>
      <c r="Q27" s="50">
        <v>99</v>
      </c>
      <c r="R27" s="50">
        <v>93</v>
      </c>
      <c r="S27" s="50">
        <v>91</v>
      </c>
      <c r="T27" s="50">
        <v>89</v>
      </c>
      <c r="U27" s="50">
        <v>86</v>
      </c>
      <c r="V27" s="50">
        <v>13</v>
      </c>
      <c r="W27" s="164">
        <v>19</v>
      </c>
      <c r="X27" s="70">
        <v>337000</v>
      </c>
      <c r="Y27" s="51">
        <v>0.44</v>
      </c>
      <c r="Z27" s="52"/>
      <c r="AC27" s="31"/>
    </row>
    <row r="28" spans="1:38" s="12" customFormat="1" ht="6.95" customHeight="1" x14ac:dyDescent="0.25">
      <c r="C28" s="50"/>
      <c r="D28" s="50"/>
      <c r="E28" s="50"/>
      <c r="F28" s="50"/>
      <c r="G28" s="50"/>
      <c r="H28" s="50"/>
      <c r="I28" s="50"/>
      <c r="J28" s="50"/>
      <c r="K28" s="50"/>
      <c r="L28" s="50"/>
      <c r="M28" s="50"/>
      <c r="N28" s="50"/>
      <c r="O28" s="50"/>
      <c r="P28" s="50"/>
      <c r="Q28" s="50"/>
      <c r="R28" s="50"/>
      <c r="S28" s="50"/>
      <c r="T28" s="50"/>
      <c r="U28" s="50"/>
      <c r="V28" s="50"/>
      <c r="W28" s="50"/>
      <c r="AB28" s="31"/>
    </row>
    <row r="29" spans="1:38" s="35" customFormat="1" ht="12" x14ac:dyDescent="0.25">
      <c r="B29" s="35" t="s">
        <v>263</v>
      </c>
    </row>
    <row r="30" spans="1:38" s="35" customFormat="1" ht="12" x14ac:dyDescent="0.25">
      <c r="B30" s="35" t="s">
        <v>264</v>
      </c>
      <c r="U30" s="99">
        <f>V27-U27</f>
        <v>-73</v>
      </c>
    </row>
    <row r="31" spans="1:38" s="35" customFormat="1" ht="12" x14ac:dyDescent="0.25">
      <c r="B31" s="35" t="s">
        <v>265</v>
      </c>
    </row>
    <row r="32" spans="1:38" s="35" customFormat="1" ht="12" x14ac:dyDescent="0.25">
      <c r="B32" s="35" t="s">
        <v>266</v>
      </c>
    </row>
    <row r="33" spans="1:29"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row>
    <row r="34" spans="1:29" s="45" customFormat="1" ht="5.0999999999999996" customHeight="1" x14ac:dyDescent="0.25">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row>
    <row r="35" spans="1:29"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row>
    <row r="36" spans="1:29" s="24" customFormat="1" ht="27.75" x14ac:dyDescent="0.45">
      <c r="A36" s="23"/>
      <c r="B36" s="23" t="s">
        <v>267</v>
      </c>
      <c r="C36" s="23"/>
      <c r="D36" s="23"/>
      <c r="E36" s="23"/>
      <c r="F36" s="23"/>
      <c r="G36" s="23"/>
      <c r="H36" s="23"/>
      <c r="I36" s="23"/>
      <c r="J36" s="23"/>
      <c r="K36" s="23"/>
      <c r="L36" s="23"/>
      <c r="M36" s="23"/>
      <c r="N36" s="23"/>
      <c r="O36" s="23"/>
      <c r="P36" s="23"/>
      <c r="Q36" s="23"/>
      <c r="R36" s="23"/>
      <c r="S36" s="23"/>
      <c r="T36" s="23"/>
      <c r="U36" s="23"/>
      <c r="V36" s="23"/>
      <c r="W36" s="23"/>
      <c r="X36" s="23"/>
      <c r="Y36" s="23"/>
      <c r="Z36" s="23"/>
      <c r="AA36" s="23"/>
    </row>
    <row r="37" spans="1:29"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row>
    <row r="38" spans="1:29" s="27" customFormat="1" ht="18.75" x14ac:dyDescent="0.3">
      <c r="A38" s="26"/>
      <c r="B38" s="26" t="s">
        <v>268</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row>
    <row r="39" spans="1:29" x14ac:dyDescent="0.25">
      <c r="A39" s="21"/>
      <c r="B39" s="21" t="s">
        <v>269</v>
      </c>
      <c r="C39" s="21"/>
      <c r="D39" s="21"/>
      <c r="E39" s="21"/>
      <c r="F39" s="21"/>
      <c r="G39" s="21"/>
      <c r="H39" s="21"/>
      <c r="I39" s="21"/>
      <c r="J39" s="21"/>
      <c r="K39" s="21"/>
      <c r="L39" s="21"/>
      <c r="M39" s="21"/>
      <c r="N39" s="21"/>
      <c r="O39" s="21"/>
      <c r="P39" s="21"/>
      <c r="Q39" s="21"/>
      <c r="R39" s="21"/>
      <c r="S39" s="21"/>
      <c r="T39" s="21"/>
      <c r="U39" s="21"/>
      <c r="V39" s="21"/>
      <c r="W39" s="21"/>
      <c r="X39" s="21"/>
      <c r="Y39" s="21"/>
      <c r="Z39" s="21"/>
      <c r="AA39" s="21"/>
    </row>
    <row r="40" spans="1:29" s="18" customFormat="1" ht="32.25" x14ac:dyDescent="0.25">
      <c r="A40" s="20" t="s">
        <v>65</v>
      </c>
      <c r="B40" s="20" t="s">
        <v>270</v>
      </c>
      <c r="C40" s="20" t="s">
        <v>161</v>
      </c>
      <c r="D40" s="20" t="s">
        <v>146</v>
      </c>
      <c r="E40" s="20" t="s">
        <v>147</v>
      </c>
      <c r="F40" s="20" t="s">
        <v>148</v>
      </c>
      <c r="G40" s="20" t="s">
        <v>149</v>
      </c>
      <c r="H40" s="20" t="s">
        <v>115</v>
      </c>
      <c r="I40" s="20" t="s">
        <v>95</v>
      </c>
      <c r="J40" s="20" t="s">
        <v>96</v>
      </c>
      <c r="K40" s="20" t="s">
        <v>97</v>
      </c>
      <c r="L40" s="20" t="s">
        <v>98</v>
      </c>
      <c r="M40" s="20" t="s">
        <v>99</v>
      </c>
      <c r="N40" s="20" t="s">
        <v>100</v>
      </c>
      <c r="O40" s="20" t="s">
        <v>101</v>
      </c>
      <c r="P40" s="20" t="s">
        <v>102</v>
      </c>
      <c r="Q40" s="20" t="s">
        <v>103</v>
      </c>
      <c r="R40" s="20" t="s">
        <v>104</v>
      </c>
      <c r="S40" s="20" t="s">
        <v>105</v>
      </c>
      <c r="T40" s="20" t="s">
        <v>106</v>
      </c>
      <c r="U40" s="20" t="s">
        <v>107</v>
      </c>
      <c r="V40" s="20" t="s">
        <v>108</v>
      </c>
      <c r="W40" s="20" t="s">
        <v>109</v>
      </c>
      <c r="X40" s="20" t="s">
        <v>271</v>
      </c>
      <c r="Y40" s="20" t="s">
        <v>493</v>
      </c>
      <c r="Z40" s="20" t="s">
        <v>53</v>
      </c>
      <c r="AA40" s="20"/>
      <c r="AB40" s="21"/>
      <c r="AC40" s="20"/>
    </row>
    <row r="41" spans="1:29" x14ac:dyDescent="0.25">
      <c r="A41" s="21" t="s">
        <v>69</v>
      </c>
      <c r="B41" s="21" t="s">
        <v>70</v>
      </c>
      <c r="C41" s="53">
        <v>31546</v>
      </c>
      <c r="D41" s="53">
        <v>38832</v>
      </c>
      <c r="E41" s="53">
        <v>36107</v>
      </c>
      <c r="F41" s="53">
        <v>33851</v>
      </c>
      <c r="G41" s="53">
        <v>32650</v>
      </c>
      <c r="H41" s="53">
        <v>31141</v>
      </c>
      <c r="I41" s="53">
        <v>29799</v>
      </c>
      <c r="J41" s="53">
        <v>29566</v>
      </c>
      <c r="K41" s="53">
        <v>26423</v>
      </c>
      <c r="L41" s="53">
        <v>29278</v>
      </c>
      <c r="M41" s="53">
        <v>25596</v>
      </c>
      <c r="N41" s="53">
        <v>22507</v>
      </c>
      <c r="O41" s="53">
        <v>27785</v>
      </c>
      <c r="P41" s="53">
        <v>24223</v>
      </c>
      <c r="Q41" s="53">
        <v>19425</v>
      </c>
      <c r="R41" s="53">
        <v>18165</v>
      </c>
      <c r="S41" s="53">
        <v>19028</v>
      </c>
      <c r="T41" s="53">
        <v>17308</v>
      </c>
      <c r="U41" s="53">
        <v>16715</v>
      </c>
      <c r="V41" s="53">
        <v>37</v>
      </c>
      <c r="W41" s="165">
        <v>3462</v>
      </c>
      <c r="X41" s="54">
        <f>(Educational_visits_to_English_Heritage_sites[[#This Row],[2021/22]]-Educational_visits_to_English_Heritage_sites[[#This Row],[2001/02]])/Educational_visits_to_English_Heritage_sites[[#This Row],[2001/02]]</f>
        <v>-0.89025549990490083</v>
      </c>
      <c r="Y41" s="54">
        <f>(Educational_visits_to_English_Heritage_sites[[#This Row],[2021/22]]-Educational_visits_to_English_Heritage_sites[[#This Row],[2020/21]])/Educational_visits_to_English_Heritage_sites[[#This Row],[2020/21]]</f>
        <v>92.567567567567565</v>
      </c>
      <c r="Z41" s="55"/>
      <c r="AA41" s="21"/>
      <c r="AB41" s="21"/>
      <c r="AC41" s="21"/>
    </row>
    <row r="42" spans="1:29" x14ac:dyDescent="0.25">
      <c r="A42" s="21" t="s">
        <v>72</v>
      </c>
      <c r="B42" s="21" t="s">
        <v>73</v>
      </c>
      <c r="C42" s="53">
        <v>14477</v>
      </c>
      <c r="D42" s="53">
        <v>17677</v>
      </c>
      <c r="E42" s="53">
        <v>18569</v>
      </c>
      <c r="F42" s="53">
        <v>14522</v>
      </c>
      <c r="G42" s="53">
        <v>15780</v>
      </c>
      <c r="H42" s="53">
        <v>15269</v>
      </c>
      <c r="I42" s="53">
        <v>14923</v>
      </c>
      <c r="J42" s="53">
        <v>17132</v>
      </c>
      <c r="K42" s="53">
        <v>16487</v>
      </c>
      <c r="L42" s="53">
        <v>15682</v>
      </c>
      <c r="M42" s="53">
        <v>13578</v>
      </c>
      <c r="N42" s="53">
        <v>5927</v>
      </c>
      <c r="O42" s="53">
        <v>8012</v>
      </c>
      <c r="P42" s="53">
        <v>7314</v>
      </c>
      <c r="Q42" s="53">
        <v>5425</v>
      </c>
      <c r="R42" s="53">
        <v>4464</v>
      </c>
      <c r="S42" s="53">
        <v>4247</v>
      </c>
      <c r="T42" s="53">
        <v>4608</v>
      </c>
      <c r="U42" s="53">
        <v>3861</v>
      </c>
      <c r="V42" s="53">
        <v>133</v>
      </c>
      <c r="W42" s="165">
        <v>1208</v>
      </c>
      <c r="X42" s="54">
        <f>(Educational_visits_to_English_Heritage_sites[[#This Row],[2021/22]]-Educational_visits_to_English_Heritage_sites[[#This Row],[2001/02]])/Educational_visits_to_English_Heritage_sites[[#This Row],[2001/02]]</f>
        <v>-0.91655729778268979</v>
      </c>
      <c r="Y42" s="54">
        <f>(Educational_visits_to_English_Heritage_sites[[#This Row],[2021/22]]-Educational_visits_to_English_Heritage_sites[[#This Row],[2020/21]])/Educational_visits_to_English_Heritage_sites[[#This Row],[2020/21]]</f>
        <v>8.0827067669172941</v>
      </c>
      <c r="Z42" s="55"/>
      <c r="AA42" s="21"/>
      <c r="AB42" s="21"/>
      <c r="AC42" s="21"/>
    </row>
    <row r="43" spans="1:29" x14ac:dyDescent="0.25">
      <c r="A43" s="21" t="s">
        <v>74</v>
      </c>
      <c r="B43" s="21" t="s">
        <v>75</v>
      </c>
      <c r="C43" s="53">
        <v>47777</v>
      </c>
      <c r="D43" s="53">
        <v>50159</v>
      </c>
      <c r="E43" s="53">
        <v>53871</v>
      </c>
      <c r="F43" s="53">
        <v>45419</v>
      </c>
      <c r="G43" s="53">
        <v>46316</v>
      </c>
      <c r="H43" s="53">
        <v>41109</v>
      </c>
      <c r="I43" s="53">
        <v>37039</v>
      </c>
      <c r="J43" s="53">
        <v>47946</v>
      </c>
      <c r="K43" s="53">
        <v>45670</v>
      </c>
      <c r="L43" s="53">
        <v>44824</v>
      </c>
      <c r="M43" s="53">
        <v>36724</v>
      </c>
      <c r="N43" s="53">
        <v>35249</v>
      </c>
      <c r="O43" s="53">
        <v>37838</v>
      </c>
      <c r="P43" s="53">
        <v>41662</v>
      </c>
      <c r="Q43" s="53">
        <v>39457</v>
      </c>
      <c r="R43" s="53">
        <v>39133</v>
      </c>
      <c r="S43" s="53">
        <v>36039</v>
      </c>
      <c r="T43" s="53">
        <v>33811</v>
      </c>
      <c r="U43" s="53">
        <v>28759</v>
      </c>
      <c r="V43" s="53">
        <v>627</v>
      </c>
      <c r="W43" s="165">
        <v>8194</v>
      </c>
      <c r="X43" s="54">
        <f>(Educational_visits_to_English_Heritage_sites[[#This Row],[2021/22]]-Educational_visits_to_English_Heritage_sites[[#This Row],[2001/02]])/Educational_visits_to_English_Heritage_sites[[#This Row],[2001/02]]</f>
        <v>-0.82849488247483094</v>
      </c>
      <c r="Y43" s="54">
        <f>(Educational_visits_to_English_Heritage_sites[[#This Row],[2021/22]]-Educational_visits_to_English_Heritage_sites[[#This Row],[2020/21]])/Educational_visits_to_English_Heritage_sites[[#This Row],[2020/21]]</f>
        <v>12.068580542264753</v>
      </c>
      <c r="Z43" s="55"/>
      <c r="AA43" s="21"/>
      <c r="AB43" s="21"/>
      <c r="AC43" s="21"/>
    </row>
    <row r="44" spans="1:29" x14ac:dyDescent="0.25">
      <c r="A44" s="21" t="s">
        <v>78</v>
      </c>
      <c r="B44" s="21" t="s">
        <v>79</v>
      </c>
      <c r="C44" s="53">
        <v>37756</v>
      </c>
      <c r="D44" s="53">
        <v>36461</v>
      </c>
      <c r="E44" s="53">
        <v>36296</v>
      </c>
      <c r="F44" s="53">
        <v>32190</v>
      </c>
      <c r="G44" s="53">
        <v>32199</v>
      </c>
      <c r="H44" s="53">
        <v>30820</v>
      </c>
      <c r="I44" s="53">
        <v>30403</v>
      </c>
      <c r="J44" s="53">
        <v>30517</v>
      </c>
      <c r="K44" s="53">
        <v>28989</v>
      </c>
      <c r="L44" s="53">
        <v>28348</v>
      </c>
      <c r="M44" s="53">
        <v>27335</v>
      </c>
      <c r="N44" s="53">
        <v>32401</v>
      </c>
      <c r="O44" s="53">
        <v>39393</v>
      </c>
      <c r="P44" s="53">
        <v>35263</v>
      </c>
      <c r="Q44" s="53">
        <v>32194</v>
      </c>
      <c r="R44" s="53">
        <v>31585</v>
      </c>
      <c r="S44" s="53">
        <v>30445</v>
      </c>
      <c r="T44" s="53">
        <v>30680</v>
      </c>
      <c r="U44" s="53">
        <v>30882</v>
      </c>
      <c r="V44" s="53">
        <v>817</v>
      </c>
      <c r="W44" s="165">
        <v>9907</v>
      </c>
      <c r="X44" s="54">
        <f>(Educational_visits_to_English_Heritage_sites[[#This Row],[2021/22]]-Educational_visits_to_English_Heritage_sites[[#This Row],[2001/02]])/Educational_visits_to_English_Heritage_sites[[#This Row],[2001/02]]</f>
        <v>-0.73760461913338282</v>
      </c>
      <c r="Y44" s="54">
        <f>(Educational_visits_to_English_Heritage_sites[[#This Row],[2021/22]]-Educational_visits_to_English_Heritage_sites[[#This Row],[2020/21]])/Educational_visits_to_English_Heritage_sites[[#This Row],[2020/21]]</f>
        <v>11.126070991432069</v>
      </c>
      <c r="Z44" s="55"/>
      <c r="AA44" s="21"/>
      <c r="AB44" s="21"/>
      <c r="AC44" s="21"/>
    </row>
    <row r="45" spans="1:29" x14ac:dyDescent="0.25">
      <c r="A45" s="21" t="s">
        <v>76</v>
      </c>
      <c r="B45" s="21" t="s">
        <v>77</v>
      </c>
      <c r="C45" s="53">
        <v>18161</v>
      </c>
      <c r="D45" s="53">
        <v>19748</v>
      </c>
      <c r="E45" s="53">
        <v>19284</v>
      </c>
      <c r="F45" s="53">
        <v>17914</v>
      </c>
      <c r="G45" s="53">
        <v>18310</v>
      </c>
      <c r="H45" s="53">
        <v>19316</v>
      </c>
      <c r="I45" s="53">
        <v>20672</v>
      </c>
      <c r="J45" s="53">
        <v>22390</v>
      </c>
      <c r="K45" s="53">
        <v>21240</v>
      </c>
      <c r="L45" s="53">
        <v>22229</v>
      </c>
      <c r="M45" s="53">
        <v>19413</v>
      </c>
      <c r="N45" s="53">
        <v>15064</v>
      </c>
      <c r="O45" s="53">
        <v>18439</v>
      </c>
      <c r="P45" s="53">
        <v>15694</v>
      </c>
      <c r="Q45" s="53">
        <v>15538</v>
      </c>
      <c r="R45" s="53">
        <v>15639</v>
      </c>
      <c r="S45" s="53">
        <v>11717</v>
      </c>
      <c r="T45" s="53">
        <v>9404</v>
      </c>
      <c r="U45" s="53">
        <v>8595</v>
      </c>
      <c r="V45" s="53">
        <v>9</v>
      </c>
      <c r="W45" s="165">
        <v>3128</v>
      </c>
      <c r="X45" s="54">
        <f>(Educational_visits_to_English_Heritage_sites[[#This Row],[2021/22]]-Educational_visits_to_English_Heritage_sites[[#This Row],[2001/02]])/Educational_visits_to_English_Heritage_sites[[#This Row],[2001/02]]</f>
        <v>-0.82776278839270967</v>
      </c>
      <c r="Y45" s="54">
        <f>(Educational_visits_to_English_Heritage_sites[[#This Row],[2021/22]]-Educational_visits_to_English_Heritage_sites[[#This Row],[2020/21]])/Educational_visits_to_English_Heritage_sites[[#This Row],[2020/21]]</f>
        <v>346.55555555555554</v>
      </c>
      <c r="Z45" s="55"/>
      <c r="AA45" s="21"/>
      <c r="AB45" s="21"/>
      <c r="AC45" s="21"/>
    </row>
    <row r="46" spans="1:29" x14ac:dyDescent="0.25">
      <c r="A46" s="21" t="s">
        <v>80</v>
      </c>
      <c r="B46" s="21" t="s">
        <v>81</v>
      </c>
      <c r="C46" s="53">
        <v>17289</v>
      </c>
      <c r="D46" s="53">
        <v>16649</v>
      </c>
      <c r="E46" s="53">
        <v>17780</v>
      </c>
      <c r="F46" s="53">
        <v>19660</v>
      </c>
      <c r="G46" s="53">
        <v>17336</v>
      </c>
      <c r="H46" s="53">
        <v>17682</v>
      </c>
      <c r="I46" s="53">
        <v>15460</v>
      </c>
      <c r="J46" s="53">
        <v>14737</v>
      </c>
      <c r="K46" s="53">
        <v>14785</v>
      </c>
      <c r="L46" s="53">
        <v>15249</v>
      </c>
      <c r="M46" s="53">
        <v>14264</v>
      </c>
      <c r="N46" s="53">
        <v>12455</v>
      </c>
      <c r="O46" s="53">
        <v>16710</v>
      </c>
      <c r="P46" s="53">
        <v>14576</v>
      </c>
      <c r="Q46" s="53">
        <v>14230</v>
      </c>
      <c r="R46" s="53">
        <v>14932</v>
      </c>
      <c r="S46" s="53">
        <v>13243</v>
      </c>
      <c r="T46" s="53">
        <v>11479</v>
      </c>
      <c r="U46" s="53">
        <v>12579</v>
      </c>
      <c r="V46" s="53">
        <v>157</v>
      </c>
      <c r="W46" s="165">
        <v>3175</v>
      </c>
      <c r="X46" s="54">
        <f>(Educational_visits_to_English_Heritage_sites[[#This Row],[2021/22]]-Educational_visits_to_English_Heritage_sites[[#This Row],[2001/02]])/Educational_visits_to_English_Heritage_sites[[#This Row],[2001/02]]</f>
        <v>-0.81635722135461852</v>
      </c>
      <c r="Y46" s="54">
        <f>(Educational_visits_to_English_Heritage_sites[[#This Row],[2021/22]]-Educational_visits_to_English_Heritage_sites[[#This Row],[2020/21]])/Educational_visits_to_English_Heritage_sites[[#This Row],[2020/21]]</f>
        <v>19.222929936305732</v>
      </c>
      <c r="Z46" s="55"/>
      <c r="AA46" s="21"/>
      <c r="AB46" s="21"/>
      <c r="AC46" s="21"/>
    </row>
    <row r="47" spans="1:29" x14ac:dyDescent="0.25">
      <c r="A47" s="21" t="s">
        <v>82</v>
      </c>
      <c r="B47" s="21" t="s">
        <v>83</v>
      </c>
      <c r="C47" s="53">
        <v>8767</v>
      </c>
      <c r="D47" s="53">
        <v>6576</v>
      </c>
      <c r="E47" s="53">
        <v>6602</v>
      </c>
      <c r="F47" s="53">
        <v>12771</v>
      </c>
      <c r="G47" s="53">
        <v>15474</v>
      </c>
      <c r="H47" s="53">
        <v>17997</v>
      </c>
      <c r="I47" s="53">
        <v>16018</v>
      </c>
      <c r="J47" s="53">
        <v>11520</v>
      </c>
      <c r="K47" s="53">
        <v>13256</v>
      </c>
      <c r="L47" s="53">
        <v>14501</v>
      </c>
      <c r="M47" s="53">
        <v>11509</v>
      </c>
      <c r="N47" s="53">
        <v>7024</v>
      </c>
      <c r="O47" s="53">
        <v>6754</v>
      </c>
      <c r="P47" s="53">
        <v>9266</v>
      </c>
      <c r="Q47" s="53">
        <v>9988</v>
      </c>
      <c r="R47" s="53">
        <v>9899</v>
      </c>
      <c r="S47" s="53">
        <v>8144</v>
      </c>
      <c r="T47" s="53">
        <v>8736</v>
      </c>
      <c r="U47" s="53">
        <v>7818</v>
      </c>
      <c r="V47" s="53">
        <v>129</v>
      </c>
      <c r="W47" s="165">
        <v>1936</v>
      </c>
      <c r="X47" s="54">
        <f>(Educational_visits_to_English_Heritage_sites[[#This Row],[2021/22]]-Educational_visits_to_English_Heritage_sites[[#This Row],[2001/02]])/Educational_visits_to_English_Heritage_sites[[#This Row],[2001/02]]</f>
        <v>-0.77917189460476788</v>
      </c>
      <c r="Y47" s="54">
        <f>(Educational_visits_to_English_Heritage_sites[[#This Row],[2021/22]]-Educational_visits_to_English_Heritage_sites[[#This Row],[2020/21]])/Educational_visits_to_English_Heritage_sites[[#This Row],[2020/21]]</f>
        <v>14.007751937984496</v>
      </c>
      <c r="Z47" s="55"/>
      <c r="AA47" s="21"/>
      <c r="AB47" s="21"/>
      <c r="AC47" s="21"/>
    </row>
    <row r="48" spans="1:29" x14ac:dyDescent="0.25">
      <c r="A48" s="21" t="s">
        <v>84</v>
      </c>
      <c r="B48" s="21" t="s">
        <v>85</v>
      </c>
      <c r="C48" s="53">
        <v>176593</v>
      </c>
      <c r="D48" s="53">
        <v>184163</v>
      </c>
      <c r="E48" s="53">
        <v>186478</v>
      </c>
      <c r="F48" s="53">
        <v>183072</v>
      </c>
      <c r="G48" s="53">
        <v>186923</v>
      </c>
      <c r="H48" s="53">
        <v>182760</v>
      </c>
      <c r="I48" s="53">
        <v>163522</v>
      </c>
      <c r="J48" s="53">
        <v>160000</v>
      </c>
      <c r="K48" s="53">
        <v>140568</v>
      </c>
      <c r="L48" s="53">
        <v>158123</v>
      </c>
      <c r="M48" s="53">
        <v>141235</v>
      </c>
      <c r="N48" s="53">
        <v>142184</v>
      </c>
      <c r="O48" s="53">
        <v>151078</v>
      </c>
      <c r="P48" s="53">
        <v>153825</v>
      </c>
      <c r="Q48" s="53">
        <v>142651</v>
      </c>
      <c r="R48" s="53">
        <v>146618</v>
      </c>
      <c r="S48" s="53">
        <v>148146</v>
      </c>
      <c r="T48" s="53">
        <v>148352</v>
      </c>
      <c r="U48" s="53">
        <v>140191</v>
      </c>
      <c r="V48" s="53">
        <v>1332</v>
      </c>
      <c r="W48" s="165">
        <v>16429</v>
      </c>
      <c r="X48" s="54">
        <f>(Educational_visits_to_English_Heritage_sites[[#This Row],[2021/22]]-Educational_visits_to_English_Heritage_sites[[#This Row],[2001/02]])/Educational_visits_to_English_Heritage_sites[[#This Row],[2001/02]]</f>
        <v>-0.90696686731637155</v>
      </c>
      <c r="Y48" s="54">
        <f>(Educational_visits_to_English_Heritage_sites[[#This Row],[2021/22]]-Educational_visits_to_English_Heritage_sites[[#This Row],[2020/21]])/Educational_visits_to_English_Heritage_sites[[#This Row],[2020/21]]</f>
        <v>11.334084084084084</v>
      </c>
      <c r="Z48" s="55"/>
      <c r="AA48" s="21"/>
      <c r="AB48" s="21"/>
      <c r="AC48" s="21"/>
    </row>
    <row r="49" spans="1:29" x14ac:dyDescent="0.25">
      <c r="A49" s="21" t="s">
        <v>86</v>
      </c>
      <c r="B49" s="21" t="s">
        <v>87</v>
      </c>
      <c r="C49" s="53">
        <v>52908</v>
      </c>
      <c r="D49" s="53">
        <v>56013</v>
      </c>
      <c r="E49" s="53">
        <v>63547</v>
      </c>
      <c r="F49" s="53">
        <v>65544</v>
      </c>
      <c r="G49" s="53">
        <v>75745</v>
      </c>
      <c r="H49" s="53">
        <v>68789</v>
      </c>
      <c r="I49" s="53">
        <v>70054</v>
      </c>
      <c r="J49" s="53">
        <v>72675</v>
      </c>
      <c r="K49" s="53">
        <v>70519</v>
      </c>
      <c r="L49" s="53">
        <v>78786</v>
      </c>
      <c r="M49" s="53">
        <v>81534</v>
      </c>
      <c r="N49" s="53">
        <v>73013</v>
      </c>
      <c r="O49" s="53">
        <v>83459</v>
      </c>
      <c r="P49" s="53">
        <v>83075</v>
      </c>
      <c r="Q49" s="53">
        <v>79679</v>
      </c>
      <c r="R49" s="53">
        <v>77255</v>
      </c>
      <c r="S49" s="53">
        <v>84462</v>
      </c>
      <c r="T49" s="53">
        <v>82885</v>
      </c>
      <c r="U49" s="53">
        <v>75767</v>
      </c>
      <c r="V49" s="53">
        <v>850</v>
      </c>
      <c r="W49" s="165">
        <v>13818</v>
      </c>
      <c r="X49" s="54">
        <f>(Educational_visits_to_English_Heritage_sites[[#This Row],[2021/22]]-Educational_visits_to_English_Heritage_sites[[#This Row],[2001/02]])/Educational_visits_to_English_Heritage_sites[[#This Row],[2001/02]]</f>
        <v>-0.73882966659106375</v>
      </c>
      <c r="Y49" s="54">
        <f>(Educational_visits_to_English_Heritage_sites[[#This Row],[2021/22]]-Educational_visits_to_English_Heritage_sites[[#This Row],[2020/21]])/Educational_visits_to_English_Heritage_sites[[#This Row],[2020/21]]</f>
        <v>15.256470588235294</v>
      </c>
      <c r="Z49" s="55"/>
      <c r="AA49" s="21"/>
      <c r="AB49" s="21"/>
      <c r="AC49" s="21"/>
    </row>
    <row r="50" spans="1:29" s="12" customFormat="1" x14ac:dyDescent="0.25">
      <c r="A50" s="12" t="s">
        <v>88</v>
      </c>
      <c r="B50" s="12" t="s">
        <v>89</v>
      </c>
      <c r="C50" s="50">
        <v>405274</v>
      </c>
      <c r="D50" s="50">
        <v>426278</v>
      </c>
      <c r="E50" s="50">
        <v>438534</v>
      </c>
      <c r="F50" s="50">
        <v>424943</v>
      </c>
      <c r="G50" s="50">
        <v>440733</v>
      </c>
      <c r="H50" s="50">
        <v>424883</v>
      </c>
      <c r="I50" s="50">
        <v>397890</v>
      </c>
      <c r="J50" s="50">
        <v>406483</v>
      </c>
      <c r="K50" s="50">
        <v>377937</v>
      </c>
      <c r="L50" s="50">
        <v>407020</v>
      </c>
      <c r="M50" s="50">
        <v>371188</v>
      </c>
      <c r="N50" s="50">
        <v>345824</v>
      </c>
      <c r="O50" s="50">
        <v>389468</v>
      </c>
      <c r="P50" s="50">
        <v>384898</v>
      </c>
      <c r="Q50" s="50">
        <v>358587</v>
      </c>
      <c r="R50" s="50">
        <v>357690</v>
      </c>
      <c r="S50" s="50">
        <f>SUM(S41:S49)</f>
        <v>355471</v>
      </c>
      <c r="T50" s="50">
        <f>SUM(T41:T49)</f>
        <v>347263</v>
      </c>
      <c r="U50" s="50">
        <v>325167</v>
      </c>
      <c r="V50" s="50">
        <v>4091</v>
      </c>
      <c r="W50" s="164">
        <v>61257</v>
      </c>
      <c r="X50" s="51">
        <f>(Educational_visits_to_English_Heritage_sites[[#This Row],[2021/22]]-Educational_visits_to_English_Heritage_sites[[#This Row],[2001/02]])/Educational_visits_to_English_Heritage_sites[[#This Row],[2001/02]]</f>
        <v>-0.84885040737871165</v>
      </c>
      <c r="Y50" s="51">
        <f>(Educational_visits_to_English_Heritage_sites[[#This Row],[2021/22]]-Educational_visits_to_English_Heritage_sites[[#This Row],[2020/21]])/Educational_visits_to_English_Heritage_sites[[#This Row],[2020/21]]</f>
        <v>13.97360058665363</v>
      </c>
      <c r="Z50" s="52"/>
    </row>
    <row r="51" spans="1:29" s="18" customFormat="1" ht="30" x14ac:dyDescent="0.25">
      <c r="A51" s="20" t="s">
        <v>65</v>
      </c>
      <c r="B51" s="20" t="s">
        <v>272</v>
      </c>
      <c r="C51" s="20" t="s">
        <v>161</v>
      </c>
      <c r="D51" s="20" t="s">
        <v>146</v>
      </c>
      <c r="E51" s="20" t="s">
        <v>147</v>
      </c>
      <c r="F51" s="20" t="s">
        <v>148</v>
      </c>
      <c r="G51" s="20" t="s">
        <v>149</v>
      </c>
      <c r="H51" s="20" t="s">
        <v>115</v>
      </c>
      <c r="I51" s="20" t="s">
        <v>95</v>
      </c>
      <c r="J51" s="20" t="s">
        <v>96</v>
      </c>
      <c r="K51" s="20" t="s">
        <v>97</v>
      </c>
      <c r="L51" s="20" t="s">
        <v>98</v>
      </c>
      <c r="M51" s="20" t="s">
        <v>99</v>
      </c>
      <c r="N51" s="20" t="s">
        <v>100</v>
      </c>
      <c r="O51" s="20" t="s">
        <v>101</v>
      </c>
      <c r="P51" s="20" t="s">
        <v>102</v>
      </c>
      <c r="Q51" s="20" t="s">
        <v>103</v>
      </c>
      <c r="R51" s="20" t="s">
        <v>104</v>
      </c>
      <c r="S51" s="20" t="s">
        <v>105</v>
      </c>
      <c r="T51" s="20" t="s">
        <v>106</v>
      </c>
      <c r="U51" s="20" t="s">
        <v>107</v>
      </c>
      <c r="V51" s="20" t="s">
        <v>108</v>
      </c>
      <c r="W51" s="20" t="s">
        <v>109</v>
      </c>
      <c r="X51" s="20" t="s">
        <v>273</v>
      </c>
      <c r="Y51" s="20" t="s">
        <v>493</v>
      </c>
      <c r="Z51" s="20" t="s">
        <v>53</v>
      </c>
      <c r="AA51" s="20"/>
      <c r="AB51" s="21"/>
      <c r="AC51" s="20"/>
    </row>
    <row r="52" spans="1:29" x14ac:dyDescent="0.25">
      <c r="A52" s="21" t="s">
        <v>69</v>
      </c>
      <c r="B52" s="21" t="s">
        <v>70</v>
      </c>
      <c r="C52" s="53" t="s">
        <v>71</v>
      </c>
      <c r="D52" s="53" t="s">
        <v>71</v>
      </c>
      <c r="E52" s="53" t="s">
        <v>71</v>
      </c>
      <c r="F52" s="53" t="s">
        <v>71</v>
      </c>
      <c r="G52" s="53" t="s">
        <v>71</v>
      </c>
      <c r="H52" s="53" t="s">
        <v>71</v>
      </c>
      <c r="I52" s="53" t="s">
        <v>71</v>
      </c>
      <c r="J52" s="53">
        <v>2635</v>
      </c>
      <c r="K52" s="53">
        <v>1938</v>
      </c>
      <c r="L52" s="53">
        <v>2041</v>
      </c>
      <c r="M52" s="53">
        <v>1088</v>
      </c>
      <c r="N52" s="53">
        <v>1619</v>
      </c>
      <c r="O52" s="53">
        <v>1620</v>
      </c>
      <c r="P52" s="53">
        <v>761</v>
      </c>
      <c r="Q52" s="53">
        <v>1003</v>
      </c>
      <c r="R52" s="53">
        <v>1067</v>
      </c>
      <c r="S52" s="53">
        <v>884</v>
      </c>
      <c r="T52" s="53">
        <v>992</v>
      </c>
      <c r="U52" s="53">
        <v>1430</v>
      </c>
      <c r="V52" s="53">
        <v>0</v>
      </c>
      <c r="W52" s="165">
        <v>336</v>
      </c>
      <c r="X52" s="54">
        <f>(Educational_visits___English_Heritage_Discovery_Visits[[#This Row],[2021/22]]-Educational_visits___English_Heritage_Discovery_Visits[[#This Row],[2008/09]])/Educational_visits___English_Heritage_Discovery_Visits[[#This Row],[2008/09]]</f>
        <v>-0.87248576850094872</v>
      </c>
      <c r="Y52" s="54" t="s">
        <v>71</v>
      </c>
      <c r="Z52" s="55"/>
      <c r="AA52" s="21"/>
      <c r="AB52" s="21"/>
      <c r="AC52" s="21"/>
    </row>
    <row r="53" spans="1:29" x14ac:dyDescent="0.25">
      <c r="A53" s="21" t="s">
        <v>72</v>
      </c>
      <c r="B53" s="21" t="s">
        <v>73</v>
      </c>
      <c r="C53" s="53" t="s">
        <v>71</v>
      </c>
      <c r="D53" s="53" t="s">
        <v>71</v>
      </c>
      <c r="E53" s="53" t="s">
        <v>71</v>
      </c>
      <c r="F53" s="53" t="s">
        <v>71</v>
      </c>
      <c r="G53" s="53" t="s">
        <v>71</v>
      </c>
      <c r="H53" s="53" t="s">
        <v>71</v>
      </c>
      <c r="I53" s="53" t="s">
        <v>71</v>
      </c>
      <c r="J53" s="53">
        <v>8010</v>
      </c>
      <c r="K53" s="53">
        <v>4027</v>
      </c>
      <c r="L53" s="53">
        <v>3481</v>
      </c>
      <c r="M53" s="53">
        <v>2392</v>
      </c>
      <c r="N53" s="53">
        <v>901</v>
      </c>
      <c r="O53" s="53">
        <v>1320</v>
      </c>
      <c r="P53" s="53">
        <v>622</v>
      </c>
      <c r="Q53" s="53">
        <v>1024</v>
      </c>
      <c r="R53" s="53">
        <v>463</v>
      </c>
      <c r="S53" s="53">
        <v>1210</v>
      </c>
      <c r="T53" s="53">
        <v>666</v>
      </c>
      <c r="U53" s="53">
        <v>767</v>
      </c>
      <c r="V53" s="53">
        <v>87</v>
      </c>
      <c r="W53" s="165">
        <v>182</v>
      </c>
      <c r="X53" s="54">
        <f>(Educational_visits___English_Heritage_Discovery_Visits[[#This Row],[2021/22]]-Educational_visits___English_Heritage_Discovery_Visits[[#This Row],[2008/09]])/Educational_visits___English_Heritage_Discovery_Visits[[#This Row],[2008/09]]</f>
        <v>-0.97727840199750315</v>
      </c>
      <c r="Y53" s="54">
        <f>(Educational_visits___English_Heritage_Discovery_Visits[[#This Row],[2021/22]]-Educational_visits___English_Heritage_Discovery_Visits[[#This Row],[2020/21]])/Educational_visits___English_Heritage_Discovery_Visits[[#This Row],[2020/21]]</f>
        <v>1.0919540229885059</v>
      </c>
      <c r="Z53" s="55"/>
      <c r="AA53" s="21"/>
      <c r="AB53" s="21"/>
      <c r="AC53" s="21"/>
    </row>
    <row r="54" spans="1:29" x14ac:dyDescent="0.25">
      <c r="A54" s="21" t="s">
        <v>74</v>
      </c>
      <c r="B54" s="21" t="s">
        <v>75</v>
      </c>
      <c r="C54" s="53" t="s">
        <v>71</v>
      </c>
      <c r="D54" s="53" t="s">
        <v>71</v>
      </c>
      <c r="E54" s="53" t="s">
        <v>71</v>
      </c>
      <c r="F54" s="53" t="s">
        <v>71</v>
      </c>
      <c r="G54" s="53" t="s">
        <v>71</v>
      </c>
      <c r="H54" s="53" t="s">
        <v>71</v>
      </c>
      <c r="I54" s="53" t="s">
        <v>71</v>
      </c>
      <c r="J54" s="53">
        <v>2248</v>
      </c>
      <c r="K54" s="53">
        <v>2575</v>
      </c>
      <c r="L54" s="53">
        <v>2684</v>
      </c>
      <c r="M54" s="53">
        <v>1894</v>
      </c>
      <c r="N54" s="53">
        <v>217</v>
      </c>
      <c r="O54" s="53">
        <v>192</v>
      </c>
      <c r="P54" s="53">
        <v>6237</v>
      </c>
      <c r="Q54" s="53">
        <v>8329</v>
      </c>
      <c r="R54" s="53">
        <v>8968</v>
      </c>
      <c r="S54" s="53">
        <v>8217</v>
      </c>
      <c r="T54" s="53">
        <v>8217</v>
      </c>
      <c r="U54" s="53">
        <v>8142</v>
      </c>
      <c r="V54" s="53">
        <v>35</v>
      </c>
      <c r="W54" s="165">
        <v>2940</v>
      </c>
      <c r="X54" s="54">
        <f>(Educational_visits___English_Heritage_Discovery_Visits[[#This Row],[2021/22]]-Educational_visits___English_Heritage_Discovery_Visits[[#This Row],[2008/09]])/Educational_visits___English_Heritage_Discovery_Visits[[#This Row],[2008/09]]</f>
        <v>0.30782918149466193</v>
      </c>
      <c r="Y54" s="54">
        <f>(Educational_visits___English_Heritage_Discovery_Visits[[#This Row],[2021/22]]-Educational_visits___English_Heritage_Discovery_Visits[[#This Row],[2020/21]])/Educational_visits___English_Heritage_Discovery_Visits[[#This Row],[2020/21]]</f>
        <v>83</v>
      </c>
      <c r="Z54" s="55"/>
      <c r="AA54" s="21"/>
      <c r="AB54" s="21"/>
      <c r="AC54" s="21"/>
    </row>
    <row r="55" spans="1:29" x14ac:dyDescent="0.25">
      <c r="A55" s="21" t="s">
        <v>78</v>
      </c>
      <c r="B55" s="21" t="s">
        <v>79</v>
      </c>
      <c r="C55" s="53" t="s">
        <v>71</v>
      </c>
      <c r="D55" s="53" t="s">
        <v>71</v>
      </c>
      <c r="E55" s="53" t="s">
        <v>71</v>
      </c>
      <c r="F55" s="53" t="s">
        <v>71</v>
      </c>
      <c r="G55" s="53" t="s">
        <v>71</v>
      </c>
      <c r="H55" s="53" t="s">
        <v>71</v>
      </c>
      <c r="I55" s="53" t="s">
        <v>71</v>
      </c>
      <c r="J55" s="53">
        <v>6974</v>
      </c>
      <c r="K55" s="53">
        <v>7927</v>
      </c>
      <c r="L55" s="53">
        <v>7674</v>
      </c>
      <c r="M55" s="53">
        <v>6324</v>
      </c>
      <c r="N55" s="53">
        <v>7136</v>
      </c>
      <c r="O55" s="53">
        <v>9979</v>
      </c>
      <c r="P55" s="53">
        <v>9623</v>
      </c>
      <c r="Q55" s="53">
        <v>10051</v>
      </c>
      <c r="R55" s="53">
        <v>9745</v>
      </c>
      <c r="S55" s="53">
        <v>11175</v>
      </c>
      <c r="T55" s="53">
        <v>11506</v>
      </c>
      <c r="U55" s="53">
        <v>10924</v>
      </c>
      <c r="V55" s="53">
        <v>329</v>
      </c>
      <c r="W55" s="165">
        <v>5736</v>
      </c>
      <c r="X55" s="54">
        <f>(Educational_visits___English_Heritage_Discovery_Visits[[#This Row],[2021/22]]-Educational_visits___English_Heritage_Discovery_Visits[[#This Row],[2008/09]])/Educational_visits___English_Heritage_Discovery_Visits[[#This Row],[2008/09]]</f>
        <v>-0.17751648981932894</v>
      </c>
      <c r="Y55" s="54">
        <f>(Educational_visits___English_Heritage_Discovery_Visits[[#This Row],[2021/22]]-Educational_visits___English_Heritage_Discovery_Visits[[#This Row],[2020/21]])/Educational_visits___English_Heritage_Discovery_Visits[[#This Row],[2020/21]]</f>
        <v>16.434650455927052</v>
      </c>
      <c r="Z55" s="55"/>
      <c r="AA55" s="21"/>
      <c r="AB55" s="21"/>
      <c r="AC55" s="21"/>
    </row>
    <row r="56" spans="1:29" x14ac:dyDescent="0.25">
      <c r="A56" s="21" t="s">
        <v>76</v>
      </c>
      <c r="B56" s="21" t="s">
        <v>77</v>
      </c>
      <c r="C56" s="53" t="s">
        <v>71</v>
      </c>
      <c r="D56" s="53" t="s">
        <v>71</v>
      </c>
      <c r="E56" s="53" t="s">
        <v>71</v>
      </c>
      <c r="F56" s="53" t="s">
        <v>71</v>
      </c>
      <c r="G56" s="53" t="s">
        <v>71</v>
      </c>
      <c r="H56" s="53" t="s">
        <v>71</v>
      </c>
      <c r="I56" s="53" t="s">
        <v>71</v>
      </c>
      <c r="J56" s="53">
        <v>1243</v>
      </c>
      <c r="K56" s="53">
        <v>1613</v>
      </c>
      <c r="L56" s="53">
        <v>1490</v>
      </c>
      <c r="M56" s="53">
        <v>229</v>
      </c>
      <c r="N56" s="53">
        <v>58</v>
      </c>
      <c r="O56" s="53">
        <v>0</v>
      </c>
      <c r="P56" s="53">
        <v>0</v>
      </c>
      <c r="Q56" s="53">
        <v>0</v>
      </c>
      <c r="R56" s="53">
        <v>0</v>
      </c>
      <c r="S56" s="53">
        <v>0</v>
      </c>
      <c r="T56" s="53">
        <v>0</v>
      </c>
      <c r="U56" s="53">
        <v>0</v>
      </c>
      <c r="V56" s="53">
        <v>0</v>
      </c>
      <c r="W56" s="165">
        <v>1142</v>
      </c>
      <c r="X56" s="60">
        <f>(Educational_visits___English_Heritage_Discovery_Visits[[#This Row],[2021/22]]-Educational_visits___English_Heritage_Discovery_Visits[[#This Row],[2008/09]])/Educational_visits___English_Heritage_Discovery_Visits[[#This Row],[2008/09]]</f>
        <v>-8.1255028157683026E-2</v>
      </c>
      <c r="Y56" s="54" t="s">
        <v>71</v>
      </c>
      <c r="Z56" s="55"/>
      <c r="AA56" s="21"/>
      <c r="AB56" s="21"/>
      <c r="AC56" s="21"/>
    </row>
    <row r="57" spans="1:29" x14ac:dyDescent="0.25">
      <c r="A57" s="21" t="s">
        <v>80</v>
      </c>
      <c r="B57" s="21" t="s">
        <v>81</v>
      </c>
      <c r="C57" s="53" t="s">
        <v>71</v>
      </c>
      <c r="D57" s="53" t="s">
        <v>71</v>
      </c>
      <c r="E57" s="53" t="s">
        <v>71</v>
      </c>
      <c r="F57" s="53" t="s">
        <v>71</v>
      </c>
      <c r="G57" s="53" t="s">
        <v>71</v>
      </c>
      <c r="H57" s="53" t="s">
        <v>71</v>
      </c>
      <c r="I57" s="53" t="s">
        <v>71</v>
      </c>
      <c r="J57" s="53">
        <v>1811</v>
      </c>
      <c r="K57" s="53">
        <v>2672</v>
      </c>
      <c r="L57" s="53">
        <v>3028</v>
      </c>
      <c r="M57" s="53">
        <v>1646</v>
      </c>
      <c r="N57" s="53">
        <v>1509</v>
      </c>
      <c r="O57" s="53">
        <v>1590</v>
      </c>
      <c r="P57" s="53">
        <v>766</v>
      </c>
      <c r="Q57" s="53">
        <v>1165</v>
      </c>
      <c r="R57" s="53">
        <v>1107</v>
      </c>
      <c r="S57" s="53">
        <v>868</v>
      </c>
      <c r="T57" s="53">
        <v>1227</v>
      </c>
      <c r="U57" s="53">
        <v>1302</v>
      </c>
      <c r="V57" s="53">
        <v>0</v>
      </c>
      <c r="W57" s="165">
        <v>0</v>
      </c>
      <c r="X57" s="54">
        <f>(Educational_visits___English_Heritage_Discovery_Visits[[#This Row],[2021/22]]-Educational_visits___English_Heritage_Discovery_Visits[[#This Row],[2008/09]])/Educational_visits___English_Heritage_Discovery_Visits[[#This Row],[2008/09]]</f>
        <v>-1</v>
      </c>
      <c r="Y57" s="54" t="s">
        <v>71</v>
      </c>
      <c r="Z57" s="55"/>
      <c r="AA57" s="21"/>
      <c r="AB57" s="21"/>
      <c r="AC57" s="21"/>
    </row>
    <row r="58" spans="1:29" x14ac:dyDescent="0.25">
      <c r="A58" s="21" t="s">
        <v>82</v>
      </c>
      <c r="B58" s="21" t="s">
        <v>83</v>
      </c>
      <c r="C58" s="53" t="s">
        <v>71</v>
      </c>
      <c r="D58" s="53" t="s">
        <v>71</v>
      </c>
      <c r="E58" s="53" t="s">
        <v>71</v>
      </c>
      <c r="F58" s="53" t="s">
        <v>71</v>
      </c>
      <c r="G58" s="53" t="s">
        <v>71</v>
      </c>
      <c r="H58" s="53" t="s">
        <v>71</v>
      </c>
      <c r="I58" s="53" t="s">
        <v>71</v>
      </c>
      <c r="J58" s="53">
        <v>2200</v>
      </c>
      <c r="K58" s="53">
        <v>5281</v>
      </c>
      <c r="L58" s="53">
        <v>3687</v>
      </c>
      <c r="M58" s="53">
        <v>2386</v>
      </c>
      <c r="N58" s="53">
        <v>1201</v>
      </c>
      <c r="O58" s="53">
        <v>1260</v>
      </c>
      <c r="P58" s="53">
        <v>1320</v>
      </c>
      <c r="Q58" s="53">
        <v>559</v>
      </c>
      <c r="R58" s="53">
        <v>418</v>
      </c>
      <c r="S58" s="53">
        <v>791</v>
      </c>
      <c r="T58" s="53">
        <v>764</v>
      </c>
      <c r="U58" s="53">
        <v>1249</v>
      </c>
      <c r="V58" s="53">
        <v>0</v>
      </c>
      <c r="W58" s="165">
        <v>321</v>
      </c>
      <c r="X58" s="54">
        <f>(Educational_visits___English_Heritage_Discovery_Visits[[#This Row],[2021/22]]-Educational_visits___English_Heritage_Discovery_Visits[[#This Row],[2008/09]])/Educational_visits___English_Heritage_Discovery_Visits[[#This Row],[2008/09]]</f>
        <v>-0.85409090909090912</v>
      </c>
      <c r="Y58" s="54" t="s">
        <v>71</v>
      </c>
      <c r="Z58" s="55"/>
      <c r="AA58" s="21"/>
      <c r="AB58" s="21"/>
      <c r="AC58" s="21"/>
    </row>
    <row r="59" spans="1:29" x14ac:dyDescent="0.25">
      <c r="A59" s="21" t="s">
        <v>84</v>
      </c>
      <c r="B59" s="21" t="s">
        <v>85</v>
      </c>
      <c r="C59" s="53" t="s">
        <v>71</v>
      </c>
      <c r="D59" s="53" t="s">
        <v>71</v>
      </c>
      <c r="E59" s="53" t="s">
        <v>71</v>
      </c>
      <c r="F59" s="53" t="s">
        <v>71</v>
      </c>
      <c r="G59" s="53" t="s">
        <v>71</v>
      </c>
      <c r="H59" s="53" t="s">
        <v>71</v>
      </c>
      <c r="I59" s="53" t="s">
        <v>71</v>
      </c>
      <c r="J59" s="53">
        <v>12000</v>
      </c>
      <c r="K59" s="53">
        <v>11676</v>
      </c>
      <c r="L59" s="53">
        <v>14167</v>
      </c>
      <c r="M59" s="53">
        <v>10589</v>
      </c>
      <c r="N59" s="53">
        <v>8596</v>
      </c>
      <c r="O59" s="53">
        <v>9354</v>
      </c>
      <c r="P59" s="53">
        <v>9167</v>
      </c>
      <c r="Q59" s="53">
        <v>11877</v>
      </c>
      <c r="R59" s="53">
        <v>13366</v>
      </c>
      <c r="S59" s="53">
        <v>15007</v>
      </c>
      <c r="T59" s="53">
        <v>15715</v>
      </c>
      <c r="U59" s="53">
        <v>15880</v>
      </c>
      <c r="V59" s="53">
        <v>29</v>
      </c>
      <c r="W59" s="165">
        <v>4555</v>
      </c>
      <c r="X59" s="54">
        <f>(Educational_visits___English_Heritage_Discovery_Visits[[#This Row],[2021/22]]-Educational_visits___English_Heritage_Discovery_Visits[[#This Row],[2008/09]])/Educational_visits___English_Heritage_Discovery_Visits[[#This Row],[2008/09]]</f>
        <v>-0.62041666666666662</v>
      </c>
      <c r="Y59" s="54">
        <f>(Educational_visits___English_Heritage_Discovery_Visits[[#This Row],[2021/22]]-Educational_visits___English_Heritage_Discovery_Visits[[#This Row],[2020/21]])/Educational_visits___English_Heritage_Discovery_Visits[[#This Row],[2020/21]]</f>
        <v>156.06896551724137</v>
      </c>
      <c r="Z59" s="55"/>
      <c r="AA59" s="21"/>
      <c r="AB59" s="21"/>
      <c r="AC59" s="21"/>
    </row>
    <row r="60" spans="1:29" x14ac:dyDescent="0.25">
      <c r="A60" s="21" t="s">
        <v>86</v>
      </c>
      <c r="B60" s="21" t="s">
        <v>87</v>
      </c>
      <c r="C60" s="53" t="s">
        <v>71</v>
      </c>
      <c r="D60" s="53" t="s">
        <v>71</v>
      </c>
      <c r="E60" s="53" t="s">
        <v>71</v>
      </c>
      <c r="F60" s="53" t="s">
        <v>71</v>
      </c>
      <c r="G60" s="53" t="s">
        <v>71</v>
      </c>
      <c r="H60" s="53" t="s">
        <v>71</v>
      </c>
      <c r="I60" s="53" t="s">
        <v>71</v>
      </c>
      <c r="J60" s="53">
        <v>6682</v>
      </c>
      <c r="K60" s="53">
        <v>6904</v>
      </c>
      <c r="L60" s="53">
        <v>6576</v>
      </c>
      <c r="M60" s="53">
        <v>4804</v>
      </c>
      <c r="N60" s="53">
        <v>4505</v>
      </c>
      <c r="O60" s="53">
        <v>5688</v>
      </c>
      <c r="P60" s="53">
        <v>7063</v>
      </c>
      <c r="Q60" s="53">
        <v>8064</v>
      </c>
      <c r="R60" s="53">
        <v>7934</v>
      </c>
      <c r="S60" s="53">
        <v>10001</v>
      </c>
      <c r="T60" s="53">
        <v>7991</v>
      </c>
      <c r="U60" s="53">
        <v>15880</v>
      </c>
      <c r="V60" s="53">
        <v>402</v>
      </c>
      <c r="W60" s="165">
        <v>4445</v>
      </c>
      <c r="X60" s="54">
        <f>(Educational_visits___English_Heritage_Discovery_Visits[[#This Row],[2021/22]]-Educational_visits___English_Heritage_Discovery_Visits[[#This Row],[2008/09]])/Educational_visits___English_Heritage_Discovery_Visits[[#This Row],[2008/09]]</f>
        <v>-0.33478000598623164</v>
      </c>
      <c r="Y60" s="54">
        <f>(Educational_visits___English_Heritage_Discovery_Visits[[#This Row],[2021/22]]-Educational_visits___English_Heritage_Discovery_Visits[[#This Row],[2020/21]])/Educational_visits___English_Heritage_Discovery_Visits[[#This Row],[2020/21]]</f>
        <v>10.057213930348258</v>
      </c>
      <c r="Z60" s="55"/>
      <c r="AA60" s="21"/>
      <c r="AB60" s="21"/>
      <c r="AC60" s="21"/>
    </row>
    <row r="61" spans="1:29" s="12" customFormat="1" x14ac:dyDescent="0.25">
      <c r="A61" s="12" t="s">
        <v>88</v>
      </c>
      <c r="B61" s="12" t="s">
        <v>89</v>
      </c>
      <c r="C61" s="50" t="s">
        <v>71</v>
      </c>
      <c r="D61" s="50" t="s">
        <v>71</v>
      </c>
      <c r="E61" s="50" t="s">
        <v>71</v>
      </c>
      <c r="F61" s="50" t="s">
        <v>71</v>
      </c>
      <c r="G61" s="50" t="s">
        <v>71</v>
      </c>
      <c r="H61" s="50" t="s">
        <v>71</v>
      </c>
      <c r="I61" s="50" t="s">
        <v>71</v>
      </c>
      <c r="J61" s="50">
        <v>43803</v>
      </c>
      <c r="K61" s="50">
        <v>44613</v>
      </c>
      <c r="L61" s="50">
        <v>44828</v>
      </c>
      <c r="M61" s="50">
        <v>31352</v>
      </c>
      <c r="N61" s="50">
        <v>25742</v>
      </c>
      <c r="O61" s="50">
        <v>31003</v>
      </c>
      <c r="P61" s="50">
        <v>35559</v>
      </c>
      <c r="Q61" s="50">
        <v>42072</v>
      </c>
      <c r="R61" s="50">
        <v>43068</v>
      </c>
      <c r="S61" s="50">
        <f>SUM(S52:S60)</f>
        <v>48153</v>
      </c>
      <c r="T61" s="50">
        <f>SUM(T52:T60)</f>
        <v>47078</v>
      </c>
      <c r="U61" s="50">
        <v>55574</v>
      </c>
      <c r="V61" s="50">
        <v>882</v>
      </c>
      <c r="W61" s="164">
        <v>19657</v>
      </c>
      <c r="X61" s="51">
        <f>(Educational_visits___English_Heritage_Discovery_Visits[[#This Row],[2021/22]]-Educational_visits___English_Heritage_Discovery_Visits[[#This Row],[2008/09]])/Educational_visits___English_Heritage_Discovery_Visits[[#This Row],[2008/09]]</f>
        <v>-0.55124078259479947</v>
      </c>
      <c r="Y61" s="51">
        <f>(Educational_visits___English_Heritage_Discovery_Visits[[#This Row],[2021/22]]-Educational_visits___English_Heritage_Discovery_Visits[[#This Row],[2020/21]])/Educational_visits___English_Heritage_Discovery_Visits[[#This Row],[2020/21]]</f>
        <v>21.286848072562357</v>
      </c>
      <c r="Z61" s="52"/>
    </row>
    <row r="62" spans="1:29" s="12" customFormat="1" ht="6.95" customHeight="1" x14ac:dyDescent="0.25">
      <c r="C62" s="50"/>
      <c r="D62" s="50"/>
      <c r="E62" s="50"/>
      <c r="F62" s="50"/>
      <c r="G62" s="50"/>
      <c r="H62" s="50"/>
      <c r="I62" s="50"/>
      <c r="J62" s="50"/>
      <c r="K62" s="50"/>
      <c r="L62" s="50"/>
      <c r="M62" s="50"/>
      <c r="N62" s="50"/>
      <c r="O62" s="50"/>
      <c r="P62" s="50"/>
      <c r="Q62" s="50"/>
      <c r="R62" s="50"/>
      <c r="S62" s="50"/>
      <c r="T62" s="50"/>
      <c r="U62" s="50"/>
      <c r="V62" s="50"/>
      <c r="W62" s="100"/>
      <c r="X62" s="100"/>
    </row>
    <row r="63" spans="1:29" s="12" customFormat="1" ht="15" customHeight="1" x14ac:dyDescent="0.25">
      <c r="B63" s="35" t="s">
        <v>274</v>
      </c>
      <c r="C63" s="50"/>
      <c r="D63" s="50"/>
      <c r="E63" s="50"/>
      <c r="F63" s="50"/>
      <c r="G63" s="50"/>
      <c r="H63" s="50"/>
      <c r="I63" s="50"/>
      <c r="J63" s="50"/>
      <c r="K63" s="50"/>
      <c r="L63" s="50"/>
      <c r="M63" s="50"/>
      <c r="N63" s="50"/>
      <c r="O63" s="50"/>
      <c r="P63" s="50"/>
      <c r="Q63" s="50"/>
      <c r="R63" s="50"/>
      <c r="S63" s="50"/>
      <c r="T63" s="50"/>
      <c r="U63" s="50"/>
      <c r="V63" s="50"/>
      <c r="W63" s="100"/>
      <c r="X63" s="100"/>
    </row>
    <row r="64" spans="1:29" s="35" customFormat="1" ht="12" x14ac:dyDescent="0.25">
      <c r="B64" s="35" t="s">
        <v>275</v>
      </c>
    </row>
    <row r="65" spans="1:27" s="35" customFormat="1" ht="12" x14ac:dyDescent="0.25">
      <c r="B65" s="35" t="s">
        <v>276</v>
      </c>
    </row>
    <row r="66" spans="1:27"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row>
    <row r="67" spans="1:27" s="27" customFormat="1" ht="18.75" x14ac:dyDescent="0.3">
      <c r="A67" s="26"/>
      <c r="B67" s="26" t="s">
        <v>113</v>
      </c>
      <c r="C67" s="26"/>
      <c r="D67" s="26"/>
      <c r="E67" s="26"/>
      <c r="F67" s="26"/>
      <c r="G67" s="26"/>
      <c r="H67" s="26"/>
      <c r="I67" s="26"/>
      <c r="J67" s="26"/>
      <c r="K67" s="26"/>
      <c r="L67" s="26"/>
      <c r="M67" s="26"/>
      <c r="N67" s="26"/>
      <c r="O67" s="26"/>
      <c r="P67" s="26"/>
      <c r="Q67" s="26"/>
      <c r="R67" s="26"/>
      <c r="S67" s="26"/>
      <c r="T67" s="26"/>
      <c r="U67" s="26"/>
      <c r="V67" s="26"/>
      <c r="W67" s="26"/>
      <c r="X67" s="26"/>
      <c r="Y67" s="26"/>
      <c r="Z67" s="26"/>
      <c r="AA67" s="26"/>
    </row>
    <row r="68" spans="1:27" s="18" customFormat="1" ht="30" x14ac:dyDescent="0.25">
      <c r="A68" s="20"/>
      <c r="B68" s="20" t="s">
        <v>277</v>
      </c>
      <c r="C68" s="20" t="s">
        <v>161</v>
      </c>
      <c r="D68" s="20" t="s">
        <v>146</v>
      </c>
      <c r="E68" s="20" t="s">
        <v>147</v>
      </c>
      <c r="F68" s="20" t="s">
        <v>148</v>
      </c>
      <c r="G68" s="20" t="s">
        <v>149</v>
      </c>
      <c r="H68" s="20" t="s">
        <v>115</v>
      </c>
      <c r="I68" s="20" t="s">
        <v>95</v>
      </c>
      <c r="J68" s="20" t="s">
        <v>96</v>
      </c>
      <c r="K68" s="21"/>
      <c r="L68" s="20"/>
      <c r="M68" s="20"/>
      <c r="N68" s="20"/>
      <c r="O68" s="20"/>
      <c r="P68" s="20"/>
    </row>
    <row r="69" spans="1:27" x14ac:dyDescent="0.25">
      <c r="A69" s="21"/>
      <c r="B69" s="21" t="s">
        <v>118</v>
      </c>
      <c r="C69" s="53" t="s">
        <v>71</v>
      </c>
      <c r="D69" s="53" t="s">
        <v>71</v>
      </c>
      <c r="E69" s="53" t="s">
        <v>71</v>
      </c>
      <c r="F69" s="53" t="s">
        <v>71</v>
      </c>
      <c r="G69" s="53" t="s">
        <v>71</v>
      </c>
      <c r="H69" s="53" t="s">
        <v>71</v>
      </c>
      <c r="I69" s="53">
        <v>70489</v>
      </c>
      <c r="J69" s="53" t="s">
        <v>71</v>
      </c>
      <c r="K69" s="21"/>
      <c r="L69" s="21"/>
      <c r="M69" s="21"/>
      <c r="N69" s="21"/>
      <c r="O69" s="21"/>
      <c r="P69" s="21"/>
    </row>
    <row r="70" spans="1:27" x14ac:dyDescent="0.25">
      <c r="A70" s="21"/>
      <c r="B70" s="21" t="s">
        <v>73</v>
      </c>
      <c r="C70" s="53" t="s">
        <v>71</v>
      </c>
      <c r="D70" s="53" t="s">
        <v>71</v>
      </c>
      <c r="E70" s="53" t="s">
        <v>71</v>
      </c>
      <c r="F70" s="53" t="s">
        <v>71</v>
      </c>
      <c r="G70" s="53" t="s">
        <v>71</v>
      </c>
      <c r="H70" s="53" t="s">
        <v>71</v>
      </c>
      <c r="I70" s="53">
        <v>61712</v>
      </c>
      <c r="J70" s="53" t="s">
        <v>71</v>
      </c>
      <c r="K70" s="21"/>
      <c r="L70" s="21"/>
      <c r="M70" s="21"/>
      <c r="N70" s="21"/>
      <c r="O70" s="21"/>
      <c r="P70" s="21"/>
    </row>
    <row r="71" spans="1:27" x14ac:dyDescent="0.25">
      <c r="A71" s="21"/>
      <c r="B71" s="21" t="s">
        <v>77</v>
      </c>
      <c r="C71" s="53" t="s">
        <v>71</v>
      </c>
      <c r="D71" s="53" t="s">
        <v>71</v>
      </c>
      <c r="E71" s="53" t="s">
        <v>71</v>
      </c>
      <c r="F71" s="53" t="s">
        <v>71</v>
      </c>
      <c r="G71" s="53" t="s">
        <v>71</v>
      </c>
      <c r="H71" s="53" t="s">
        <v>71</v>
      </c>
      <c r="I71" s="53">
        <v>43721</v>
      </c>
      <c r="J71" s="53" t="s">
        <v>71</v>
      </c>
      <c r="K71" s="21"/>
      <c r="L71" s="21"/>
      <c r="M71" s="21"/>
      <c r="N71" s="21"/>
      <c r="O71" s="21"/>
      <c r="P71" s="21"/>
    </row>
    <row r="72" spans="1:27" x14ac:dyDescent="0.25">
      <c r="A72" s="21"/>
      <c r="B72" s="21" t="s">
        <v>79</v>
      </c>
      <c r="C72" s="53" t="s">
        <v>71</v>
      </c>
      <c r="D72" s="53" t="s">
        <v>71</v>
      </c>
      <c r="E72" s="53" t="s">
        <v>71</v>
      </c>
      <c r="F72" s="53" t="s">
        <v>71</v>
      </c>
      <c r="G72" s="53" t="s">
        <v>71</v>
      </c>
      <c r="H72" s="53" t="s">
        <v>71</v>
      </c>
      <c r="I72" s="53">
        <v>43373</v>
      </c>
      <c r="J72" s="53" t="s">
        <v>71</v>
      </c>
      <c r="K72" s="21"/>
      <c r="L72" s="21"/>
      <c r="M72" s="21"/>
      <c r="N72" s="21"/>
      <c r="O72" s="21"/>
      <c r="P72" s="21"/>
    </row>
    <row r="73" spans="1:27" x14ac:dyDescent="0.25">
      <c r="A73" s="21"/>
      <c r="B73" s="21" t="s">
        <v>81</v>
      </c>
      <c r="C73" s="53" t="s">
        <v>71</v>
      </c>
      <c r="D73" s="53" t="s">
        <v>71</v>
      </c>
      <c r="E73" s="53" t="s">
        <v>71</v>
      </c>
      <c r="F73" s="53" t="s">
        <v>71</v>
      </c>
      <c r="G73" s="53" t="s">
        <v>71</v>
      </c>
      <c r="H73" s="53" t="s">
        <v>71</v>
      </c>
      <c r="I73" s="53">
        <v>47172</v>
      </c>
      <c r="J73" s="53" t="s">
        <v>71</v>
      </c>
      <c r="K73" s="21"/>
      <c r="L73" s="21"/>
      <c r="M73" s="21"/>
      <c r="N73" s="21"/>
      <c r="O73" s="21"/>
      <c r="P73" s="21"/>
    </row>
    <row r="74" spans="1:27" x14ac:dyDescent="0.25">
      <c r="A74" s="21"/>
      <c r="B74" s="21" t="s">
        <v>123</v>
      </c>
      <c r="C74" s="53" t="s">
        <v>71</v>
      </c>
      <c r="D74" s="53" t="s">
        <v>71</v>
      </c>
      <c r="E74" s="53" t="s">
        <v>71</v>
      </c>
      <c r="F74" s="53" t="s">
        <v>71</v>
      </c>
      <c r="G74" s="53" t="s">
        <v>71</v>
      </c>
      <c r="H74" s="53" t="s">
        <v>71</v>
      </c>
      <c r="I74" s="53">
        <v>49089</v>
      </c>
      <c r="J74" s="53" t="s">
        <v>71</v>
      </c>
      <c r="K74" s="21"/>
      <c r="L74" s="21"/>
      <c r="M74" s="21"/>
      <c r="N74" s="21"/>
      <c r="O74" s="21"/>
      <c r="P74" s="21"/>
    </row>
    <row r="75" spans="1:27" x14ac:dyDescent="0.25">
      <c r="A75" s="21"/>
      <c r="B75" s="21" t="s">
        <v>87</v>
      </c>
      <c r="C75" s="53" t="s">
        <v>71</v>
      </c>
      <c r="D75" s="53" t="s">
        <v>71</v>
      </c>
      <c r="E75" s="53" t="s">
        <v>71</v>
      </c>
      <c r="F75" s="53" t="s">
        <v>71</v>
      </c>
      <c r="G75" s="53" t="s">
        <v>71</v>
      </c>
      <c r="H75" s="53" t="s">
        <v>71</v>
      </c>
      <c r="I75" s="53">
        <v>125527</v>
      </c>
      <c r="J75" s="53" t="s">
        <v>71</v>
      </c>
      <c r="K75" s="21"/>
      <c r="L75" s="21"/>
      <c r="M75" s="21"/>
      <c r="N75" s="21"/>
      <c r="O75" s="21"/>
      <c r="P75" s="21"/>
    </row>
    <row r="76" spans="1:27" s="12" customFormat="1" x14ac:dyDescent="0.25">
      <c r="B76" s="12" t="s">
        <v>89</v>
      </c>
      <c r="C76" s="50" t="s">
        <v>71</v>
      </c>
      <c r="D76" s="50" t="s">
        <v>71</v>
      </c>
      <c r="E76" s="50" t="s">
        <v>71</v>
      </c>
      <c r="F76" s="50" t="s">
        <v>71</v>
      </c>
      <c r="G76" s="50" t="s">
        <v>71</v>
      </c>
      <c r="H76" s="50" t="s">
        <v>71</v>
      </c>
      <c r="I76" s="50">
        <v>441083</v>
      </c>
      <c r="J76" s="50" t="s">
        <v>71</v>
      </c>
    </row>
    <row r="77" spans="1:27" s="12" customFormat="1" ht="6.95" customHeight="1" x14ac:dyDescent="0.25">
      <c r="C77" s="50"/>
      <c r="D77" s="50"/>
      <c r="E77" s="50"/>
      <c r="F77" s="50"/>
      <c r="G77" s="50"/>
      <c r="H77" s="50"/>
      <c r="I77" s="50"/>
      <c r="J77" s="50"/>
    </row>
    <row r="78" spans="1:27" s="35" customFormat="1" ht="12" x14ac:dyDescent="0.25">
      <c r="B78" s="35" t="s">
        <v>278</v>
      </c>
    </row>
    <row r="79" spans="1:27" s="35" customFormat="1" ht="12" x14ac:dyDescent="0.25">
      <c r="B79" s="35" t="s">
        <v>279</v>
      </c>
    </row>
    <row r="80" spans="1:27"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row>
    <row r="81" spans="1:27" s="27" customFormat="1" ht="18.75" x14ac:dyDescent="0.3">
      <c r="A81" s="26"/>
      <c r="B81" s="26" t="s">
        <v>280</v>
      </c>
      <c r="C81" s="26"/>
      <c r="D81" s="26"/>
      <c r="E81" s="26"/>
      <c r="F81" s="26"/>
      <c r="G81" s="26"/>
      <c r="H81" s="26"/>
      <c r="I81" s="26"/>
      <c r="J81" s="26"/>
      <c r="K81" s="26"/>
      <c r="L81" s="26"/>
      <c r="M81" s="26"/>
      <c r="N81" s="26"/>
      <c r="O81" s="26"/>
      <c r="P81" s="26"/>
      <c r="Q81" s="26"/>
      <c r="R81" s="26"/>
      <c r="S81" s="26"/>
      <c r="T81" s="26"/>
      <c r="U81" s="26"/>
      <c r="V81" s="26"/>
      <c r="W81" s="26"/>
      <c r="X81" s="26"/>
      <c r="Y81" s="26"/>
      <c r="Z81" s="26"/>
      <c r="AA81" s="26"/>
    </row>
    <row r="82" spans="1:27" s="18" customFormat="1" ht="32.25" x14ac:dyDescent="0.25">
      <c r="A82" s="20" t="s">
        <v>65</v>
      </c>
      <c r="B82" s="20" t="s">
        <v>281</v>
      </c>
      <c r="C82" s="20" t="s">
        <v>30</v>
      </c>
      <c r="D82" s="20" t="s">
        <v>31</v>
      </c>
      <c r="E82" s="20" t="s">
        <v>32</v>
      </c>
      <c r="F82" s="20" t="s">
        <v>33</v>
      </c>
      <c r="G82" s="20" t="s">
        <v>34</v>
      </c>
      <c r="H82" s="20" t="s">
        <v>35</v>
      </c>
      <c r="I82" s="20" t="s">
        <v>36</v>
      </c>
      <c r="J82" s="20" t="s">
        <v>37</v>
      </c>
      <c r="K82" s="20" t="s">
        <v>38</v>
      </c>
      <c r="L82" s="20" t="s">
        <v>39</v>
      </c>
      <c r="M82" s="20" t="s">
        <v>40</v>
      </c>
      <c r="N82" s="20" t="s">
        <v>41</v>
      </c>
      <c r="O82" s="20" t="s">
        <v>42</v>
      </c>
      <c r="P82" s="20" t="s">
        <v>43</v>
      </c>
      <c r="Q82" s="20" t="s">
        <v>44</v>
      </c>
      <c r="R82" s="20" t="s">
        <v>282</v>
      </c>
      <c r="S82" s="20"/>
      <c r="T82" s="21"/>
      <c r="U82" s="20"/>
      <c r="V82" s="20"/>
      <c r="W82" s="20"/>
      <c r="X82" s="20"/>
      <c r="Y82" s="20"/>
    </row>
    <row r="83" spans="1:27" x14ac:dyDescent="0.25">
      <c r="A83" s="21" t="s">
        <v>69</v>
      </c>
      <c r="B83" s="21" t="s">
        <v>70</v>
      </c>
      <c r="C83" s="53" t="s">
        <v>71</v>
      </c>
      <c r="D83" s="53" t="s">
        <v>71</v>
      </c>
      <c r="E83" s="53" t="s">
        <v>71</v>
      </c>
      <c r="F83" s="53" t="s">
        <v>71</v>
      </c>
      <c r="G83" s="53" t="s">
        <v>71</v>
      </c>
      <c r="H83" s="53" t="s">
        <v>71</v>
      </c>
      <c r="I83" s="53" t="s">
        <v>71</v>
      </c>
      <c r="J83" s="53" t="s">
        <v>71</v>
      </c>
      <c r="K83" s="53">
        <v>4272</v>
      </c>
      <c r="L83" s="53">
        <v>10319</v>
      </c>
      <c r="M83" s="53">
        <v>17973</v>
      </c>
      <c r="N83" s="53" t="s">
        <v>71</v>
      </c>
      <c r="O83" s="53">
        <v>61537</v>
      </c>
      <c r="P83" s="53">
        <v>17576</v>
      </c>
      <c r="Q83" s="53">
        <v>19580</v>
      </c>
      <c r="R83" s="53" t="s">
        <v>71</v>
      </c>
      <c r="S83" s="21"/>
      <c r="T83" s="21"/>
      <c r="U83" s="21"/>
      <c r="V83" s="21"/>
      <c r="W83" s="21"/>
      <c r="X83" s="21"/>
      <c r="Y83" s="21"/>
    </row>
    <row r="84" spans="1:27" x14ac:dyDescent="0.25">
      <c r="A84" s="21" t="s">
        <v>72</v>
      </c>
      <c r="B84" s="21" t="s">
        <v>73</v>
      </c>
      <c r="C84" s="53" t="s">
        <v>71</v>
      </c>
      <c r="D84" s="53" t="s">
        <v>71</v>
      </c>
      <c r="E84" s="53" t="s">
        <v>71</v>
      </c>
      <c r="F84" s="53" t="s">
        <v>71</v>
      </c>
      <c r="G84" s="53" t="s">
        <v>71</v>
      </c>
      <c r="H84" s="53" t="s">
        <v>71</v>
      </c>
      <c r="I84" s="53" t="s">
        <v>71</v>
      </c>
      <c r="J84" s="53" t="s">
        <v>71</v>
      </c>
      <c r="K84" s="53">
        <v>30472</v>
      </c>
      <c r="L84" s="53">
        <v>32451</v>
      </c>
      <c r="M84" s="53">
        <v>57703</v>
      </c>
      <c r="N84" s="53" t="s">
        <v>71</v>
      </c>
      <c r="O84" s="53">
        <v>19673</v>
      </c>
      <c r="P84" s="53">
        <v>6470</v>
      </c>
      <c r="Q84" s="53">
        <v>5860</v>
      </c>
      <c r="R84" s="53" t="s">
        <v>71</v>
      </c>
      <c r="S84" s="21"/>
      <c r="T84" s="21"/>
      <c r="U84" s="21"/>
      <c r="V84" s="21"/>
      <c r="W84" s="21"/>
      <c r="X84" s="21"/>
      <c r="Y84" s="21"/>
    </row>
    <row r="85" spans="1:27" x14ac:dyDescent="0.25">
      <c r="A85" s="21" t="s">
        <v>74</v>
      </c>
      <c r="B85" s="21" t="s">
        <v>75</v>
      </c>
      <c r="C85" s="53" t="s">
        <v>71</v>
      </c>
      <c r="D85" s="53" t="s">
        <v>71</v>
      </c>
      <c r="E85" s="53" t="s">
        <v>71</v>
      </c>
      <c r="F85" s="53" t="s">
        <v>71</v>
      </c>
      <c r="G85" s="53" t="s">
        <v>71</v>
      </c>
      <c r="H85" s="53" t="s">
        <v>71</v>
      </c>
      <c r="I85" s="53" t="s">
        <v>71</v>
      </c>
      <c r="J85" s="53" t="s">
        <v>71</v>
      </c>
      <c r="K85" s="53">
        <v>13724</v>
      </c>
      <c r="L85" s="53">
        <v>12189</v>
      </c>
      <c r="M85" s="53">
        <v>11259</v>
      </c>
      <c r="N85" s="53" t="s">
        <v>71</v>
      </c>
      <c r="O85" s="53">
        <v>23093</v>
      </c>
      <c r="P85" s="53">
        <v>12193</v>
      </c>
      <c r="Q85" s="53">
        <v>10447</v>
      </c>
      <c r="R85" s="53" t="s">
        <v>71</v>
      </c>
      <c r="S85" s="21"/>
      <c r="T85" s="21"/>
      <c r="U85" s="21"/>
      <c r="V85" s="21"/>
      <c r="W85" s="21"/>
      <c r="X85" s="21"/>
      <c r="Y85" s="21"/>
    </row>
    <row r="86" spans="1:27" x14ac:dyDescent="0.25">
      <c r="A86" s="21" t="s">
        <v>78</v>
      </c>
      <c r="B86" s="21" t="s">
        <v>79</v>
      </c>
      <c r="C86" s="53" t="s">
        <v>71</v>
      </c>
      <c r="D86" s="53" t="s">
        <v>71</v>
      </c>
      <c r="E86" s="53" t="s">
        <v>71</v>
      </c>
      <c r="F86" s="53" t="s">
        <v>71</v>
      </c>
      <c r="G86" s="53" t="s">
        <v>71</v>
      </c>
      <c r="H86" s="53" t="s">
        <v>71</v>
      </c>
      <c r="I86" s="53" t="s">
        <v>71</v>
      </c>
      <c r="J86" s="53" t="s">
        <v>71</v>
      </c>
      <c r="K86" s="53">
        <v>11427</v>
      </c>
      <c r="L86" s="53">
        <v>561</v>
      </c>
      <c r="M86" s="53">
        <v>9957</v>
      </c>
      <c r="N86" s="53" t="s">
        <v>71</v>
      </c>
      <c r="O86" s="53">
        <v>71671</v>
      </c>
      <c r="P86" s="53">
        <v>8616</v>
      </c>
      <c r="Q86" s="53">
        <v>11822</v>
      </c>
      <c r="R86" s="53" t="s">
        <v>71</v>
      </c>
      <c r="S86" s="21"/>
      <c r="T86" s="21"/>
      <c r="U86" s="21"/>
      <c r="V86" s="21"/>
      <c r="W86" s="21"/>
      <c r="X86" s="21"/>
      <c r="Y86" s="21"/>
    </row>
    <row r="87" spans="1:27" x14ac:dyDescent="0.25">
      <c r="A87" s="21" t="s">
        <v>76</v>
      </c>
      <c r="B87" s="21" t="s">
        <v>77</v>
      </c>
      <c r="C87" s="53" t="s">
        <v>71</v>
      </c>
      <c r="D87" s="53" t="s">
        <v>71</v>
      </c>
      <c r="E87" s="53" t="s">
        <v>71</v>
      </c>
      <c r="F87" s="53" t="s">
        <v>71</v>
      </c>
      <c r="G87" s="53" t="s">
        <v>71</v>
      </c>
      <c r="H87" s="53" t="s">
        <v>71</v>
      </c>
      <c r="I87" s="53" t="s">
        <v>71</v>
      </c>
      <c r="J87" s="53" t="s">
        <v>71</v>
      </c>
      <c r="K87" s="53">
        <v>30536</v>
      </c>
      <c r="L87" s="53">
        <v>16035</v>
      </c>
      <c r="M87" s="53">
        <v>25001</v>
      </c>
      <c r="N87" s="53" t="s">
        <v>71</v>
      </c>
      <c r="O87" s="53">
        <v>84118</v>
      </c>
      <c r="P87" s="53">
        <v>14590</v>
      </c>
      <c r="Q87" s="53">
        <v>32617</v>
      </c>
      <c r="R87" s="53" t="s">
        <v>71</v>
      </c>
      <c r="S87" s="21"/>
      <c r="T87" s="21"/>
      <c r="U87" s="21"/>
      <c r="V87" s="21"/>
      <c r="W87" s="21"/>
      <c r="X87" s="21"/>
      <c r="Y87" s="21"/>
    </row>
    <row r="88" spans="1:27" x14ac:dyDescent="0.25">
      <c r="A88" s="21" t="s">
        <v>80</v>
      </c>
      <c r="B88" s="21" t="s">
        <v>81</v>
      </c>
      <c r="C88" s="53" t="s">
        <v>71</v>
      </c>
      <c r="D88" s="53" t="s">
        <v>71</v>
      </c>
      <c r="E88" s="53" t="s">
        <v>71</v>
      </c>
      <c r="F88" s="53" t="s">
        <v>71</v>
      </c>
      <c r="G88" s="53" t="s">
        <v>71</v>
      </c>
      <c r="H88" s="53" t="s">
        <v>71</v>
      </c>
      <c r="I88" s="53" t="s">
        <v>71</v>
      </c>
      <c r="J88" s="53" t="s">
        <v>71</v>
      </c>
      <c r="K88" s="53">
        <v>27482</v>
      </c>
      <c r="L88" s="53">
        <v>21126</v>
      </c>
      <c r="M88" s="53">
        <v>24904</v>
      </c>
      <c r="N88" s="53" t="s">
        <v>71</v>
      </c>
      <c r="O88" s="53">
        <v>60056</v>
      </c>
      <c r="P88" s="53">
        <v>17770</v>
      </c>
      <c r="Q88" s="53">
        <v>12985</v>
      </c>
      <c r="R88" s="53" t="s">
        <v>71</v>
      </c>
      <c r="S88" s="21"/>
      <c r="T88" s="21"/>
      <c r="U88" s="21"/>
      <c r="V88" s="21"/>
      <c r="W88" s="21"/>
      <c r="X88" s="21"/>
      <c r="Y88" s="21"/>
    </row>
    <row r="89" spans="1:27" x14ac:dyDescent="0.25">
      <c r="A89" s="21" t="s">
        <v>82</v>
      </c>
      <c r="B89" s="21" t="s">
        <v>83</v>
      </c>
      <c r="C89" s="53" t="s">
        <v>71</v>
      </c>
      <c r="D89" s="53" t="s">
        <v>71</v>
      </c>
      <c r="E89" s="53" t="s">
        <v>71</v>
      </c>
      <c r="F89" s="53" t="s">
        <v>71</v>
      </c>
      <c r="G89" s="53" t="s">
        <v>71</v>
      </c>
      <c r="H89" s="53" t="s">
        <v>71</v>
      </c>
      <c r="I89" s="53" t="s">
        <v>71</v>
      </c>
      <c r="J89" s="53" t="s">
        <v>71</v>
      </c>
      <c r="K89" s="53" t="s">
        <v>71</v>
      </c>
      <c r="L89" s="53">
        <v>4120</v>
      </c>
      <c r="M89" s="53">
        <v>1283</v>
      </c>
      <c r="N89" s="53" t="s">
        <v>71</v>
      </c>
      <c r="O89" s="53">
        <v>1428</v>
      </c>
      <c r="P89" s="53">
        <v>211</v>
      </c>
      <c r="Q89" s="53">
        <v>119</v>
      </c>
      <c r="R89" s="53" t="s">
        <v>71</v>
      </c>
      <c r="S89" s="21"/>
      <c r="T89" s="21"/>
      <c r="U89" s="21"/>
      <c r="V89" s="21"/>
      <c r="W89" s="21"/>
      <c r="X89" s="21"/>
      <c r="Y89" s="21"/>
    </row>
    <row r="90" spans="1:27" x14ac:dyDescent="0.25">
      <c r="A90" s="21" t="s">
        <v>84</v>
      </c>
      <c r="B90" s="21" t="s">
        <v>85</v>
      </c>
      <c r="C90" s="53" t="s">
        <v>71</v>
      </c>
      <c r="D90" s="53" t="s">
        <v>71</v>
      </c>
      <c r="E90" s="53" t="s">
        <v>71</v>
      </c>
      <c r="F90" s="53" t="s">
        <v>71</v>
      </c>
      <c r="G90" s="53" t="s">
        <v>71</v>
      </c>
      <c r="H90" s="53" t="s">
        <v>71</v>
      </c>
      <c r="I90" s="53" t="s">
        <v>71</v>
      </c>
      <c r="J90" s="53" t="s">
        <v>71</v>
      </c>
      <c r="K90" s="53">
        <v>145125</v>
      </c>
      <c r="L90" s="53">
        <v>93842</v>
      </c>
      <c r="M90" s="53">
        <v>143360</v>
      </c>
      <c r="N90" s="53" t="s">
        <v>71</v>
      </c>
      <c r="O90" s="53">
        <v>194550</v>
      </c>
      <c r="P90" s="53">
        <v>74314</v>
      </c>
      <c r="Q90" s="53">
        <v>91810</v>
      </c>
      <c r="R90" s="53" t="s">
        <v>71</v>
      </c>
      <c r="S90" s="21"/>
      <c r="T90" s="21"/>
      <c r="U90" s="21"/>
      <c r="V90" s="21"/>
      <c r="W90" s="21"/>
      <c r="X90" s="21"/>
      <c r="Y90" s="21"/>
    </row>
    <row r="91" spans="1:27" x14ac:dyDescent="0.25">
      <c r="A91" s="21" t="s">
        <v>86</v>
      </c>
      <c r="B91" s="21" t="s">
        <v>87</v>
      </c>
      <c r="C91" s="53" t="s">
        <v>71</v>
      </c>
      <c r="D91" s="53" t="s">
        <v>71</v>
      </c>
      <c r="E91" s="53" t="s">
        <v>71</v>
      </c>
      <c r="F91" s="53" t="s">
        <v>71</v>
      </c>
      <c r="G91" s="53" t="s">
        <v>71</v>
      </c>
      <c r="H91" s="53" t="s">
        <v>71</v>
      </c>
      <c r="I91" s="53" t="s">
        <v>71</v>
      </c>
      <c r="J91" s="53" t="s">
        <v>71</v>
      </c>
      <c r="K91" s="53">
        <v>14606</v>
      </c>
      <c r="L91" s="53">
        <v>12679</v>
      </c>
      <c r="M91" s="53">
        <v>9843</v>
      </c>
      <c r="N91" s="53" t="s">
        <v>71</v>
      </c>
      <c r="O91" s="53">
        <v>53156</v>
      </c>
      <c r="P91" s="53">
        <v>25382</v>
      </c>
      <c r="Q91" s="53">
        <v>21578</v>
      </c>
      <c r="R91" s="53" t="s">
        <v>71</v>
      </c>
      <c r="S91" s="21"/>
      <c r="T91" s="21"/>
      <c r="U91" s="21"/>
      <c r="V91" s="21"/>
      <c r="W91" s="21"/>
      <c r="X91" s="21"/>
      <c r="Y91" s="21"/>
    </row>
    <row r="92" spans="1:27" s="12" customFormat="1" x14ac:dyDescent="0.25">
      <c r="A92" s="12" t="s">
        <v>88</v>
      </c>
      <c r="B92" s="12" t="s">
        <v>89</v>
      </c>
      <c r="C92" s="50" t="s">
        <v>71</v>
      </c>
      <c r="D92" s="50" t="s">
        <v>71</v>
      </c>
      <c r="E92" s="50" t="s">
        <v>71</v>
      </c>
      <c r="F92" s="50" t="s">
        <v>71</v>
      </c>
      <c r="G92" s="50" t="s">
        <v>71</v>
      </c>
      <c r="H92" s="50" t="s">
        <v>71</v>
      </c>
      <c r="I92" s="50" t="s">
        <v>71</v>
      </c>
      <c r="J92" s="50" t="s">
        <v>71</v>
      </c>
      <c r="K92" s="50">
        <v>277644</v>
      </c>
      <c r="L92" s="50">
        <v>203322</v>
      </c>
      <c r="M92" s="50">
        <v>301283</v>
      </c>
      <c r="N92" s="50" t="s">
        <v>71</v>
      </c>
      <c r="O92" s="50">
        <v>569282</v>
      </c>
      <c r="P92" s="50">
        <v>177122</v>
      </c>
      <c r="Q92" s="50">
        <v>206818</v>
      </c>
      <c r="R92" s="50" t="s">
        <v>71</v>
      </c>
    </row>
    <row r="93" spans="1:27" s="18" customFormat="1" ht="30" x14ac:dyDescent="0.25">
      <c r="A93" s="20" t="s">
        <v>65</v>
      </c>
      <c r="B93" s="20" t="s">
        <v>283</v>
      </c>
      <c r="C93" s="20" t="s">
        <v>30</v>
      </c>
      <c r="D93" s="20" t="s">
        <v>31</v>
      </c>
      <c r="E93" s="20" t="s">
        <v>32</v>
      </c>
      <c r="F93" s="20" t="s">
        <v>33</v>
      </c>
      <c r="G93" s="20" t="s">
        <v>34</v>
      </c>
      <c r="H93" s="20" t="s">
        <v>35</v>
      </c>
      <c r="I93" s="20" t="s">
        <v>36</v>
      </c>
      <c r="J93" s="20" t="s">
        <v>37</v>
      </c>
      <c r="K93" s="20" t="s">
        <v>38</v>
      </c>
      <c r="L93" s="20" t="s">
        <v>39</v>
      </c>
      <c r="M93" s="20" t="s">
        <v>40</v>
      </c>
      <c r="N93" s="20" t="s">
        <v>41</v>
      </c>
      <c r="O93" s="20" t="s">
        <v>42</v>
      </c>
      <c r="P93" s="20" t="s">
        <v>43</v>
      </c>
      <c r="Q93" s="20" t="s">
        <v>44</v>
      </c>
      <c r="R93" s="20" t="s">
        <v>45</v>
      </c>
      <c r="S93" s="20"/>
      <c r="T93" s="21"/>
      <c r="U93" s="20"/>
      <c r="V93" s="20"/>
      <c r="W93" s="20"/>
      <c r="X93" s="20"/>
      <c r="Y93" s="20"/>
    </row>
    <row r="94" spans="1:27" x14ac:dyDescent="0.25">
      <c r="A94" s="21" t="s">
        <v>69</v>
      </c>
      <c r="B94" s="21" t="s">
        <v>70</v>
      </c>
      <c r="C94" s="53" t="s">
        <v>71</v>
      </c>
      <c r="D94" s="53" t="s">
        <v>71</v>
      </c>
      <c r="E94" s="53" t="s">
        <v>71</v>
      </c>
      <c r="F94" s="53" t="s">
        <v>71</v>
      </c>
      <c r="G94" s="53" t="s">
        <v>71</v>
      </c>
      <c r="H94" s="53" t="s">
        <v>71</v>
      </c>
      <c r="I94" s="53" t="s">
        <v>71</v>
      </c>
      <c r="J94" s="53" t="s">
        <v>71</v>
      </c>
      <c r="K94" s="53" t="s">
        <v>71</v>
      </c>
      <c r="L94" s="53" t="s">
        <v>71</v>
      </c>
      <c r="M94" s="53">
        <v>6</v>
      </c>
      <c r="N94" s="53" t="s">
        <v>71</v>
      </c>
      <c r="O94" s="53" t="s">
        <v>71</v>
      </c>
      <c r="P94" s="53" t="s">
        <v>71</v>
      </c>
      <c r="Q94" s="53" t="s">
        <v>71</v>
      </c>
      <c r="R94" s="53" t="s">
        <v>71</v>
      </c>
      <c r="S94" s="21"/>
      <c r="T94" s="21"/>
      <c r="U94" s="21"/>
      <c r="V94" s="21"/>
      <c r="W94" s="21"/>
      <c r="X94" s="21"/>
      <c r="Y94" s="21"/>
    </row>
    <row r="95" spans="1:27" x14ac:dyDescent="0.25">
      <c r="A95" s="21" t="s">
        <v>72</v>
      </c>
      <c r="B95" s="21" t="s">
        <v>73</v>
      </c>
      <c r="C95" s="53" t="s">
        <v>71</v>
      </c>
      <c r="D95" s="53" t="s">
        <v>71</v>
      </c>
      <c r="E95" s="53" t="s">
        <v>71</v>
      </c>
      <c r="F95" s="53" t="s">
        <v>71</v>
      </c>
      <c r="G95" s="53" t="s">
        <v>71</v>
      </c>
      <c r="H95" s="53" t="s">
        <v>71</v>
      </c>
      <c r="I95" s="53" t="s">
        <v>71</v>
      </c>
      <c r="J95" s="53" t="s">
        <v>71</v>
      </c>
      <c r="K95" s="53" t="s">
        <v>71</v>
      </c>
      <c r="L95" s="53" t="s">
        <v>71</v>
      </c>
      <c r="M95" s="53">
        <v>10</v>
      </c>
      <c r="N95" s="53" t="s">
        <v>71</v>
      </c>
      <c r="O95" s="53" t="s">
        <v>71</v>
      </c>
      <c r="P95" s="53" t="s">
        <v>71</v>
      </c>
      <c r="Q95" s="53" t="s">
        <v>71</v>
      </c>
      <c r="R95" s="53" t="s">
        <v>71</v>
      </c>
      <c r="S95" s="21"/>
      <c r="T95" s="21"/>
      <c r="U95" s="21"/>
      <c r="V95" s="21"/>
      <c r="W95" s="21"/>
      <c r="X95" s="21"/>
      <c r="Y95" s="21"/>
    </row>
    <row r="96" spans="1:27" x14ac:dyDescent="0.25">
      <c r="A96" s="21" t="s">
        <v>74</v>
      </c>
      <c r="B96" s="21" t="s">
        <v>75</v>
      </c>
      <c r="C96" s="53" t="s">
        <v>71</v>
      </c>
      <c r="D96" s="53" t="s">
        <v>71</v>
      </c>
      <c r="E96" s="53" t="s">
        <v>71</v>
      </c>
      <c r="F96" s="53" t="s">
        <v>71</v>
      </c>
      <c r="G96" s="53" t="s">
        <v>71</v>
      </c>
      <c r="H96" s="53" t="s">
        <v>71</v>
      </c>
      <c r="I96" s="53" t="s">
        <v>71</v>
      </c>
      <c r="J96" s="53" t="s">
        <v>71</v>
      </c>
      <c r="K96" s="53" t="s">
        <v>71</v>
      </c>
      <c r="L96" s="53" t="s">
        <v>71</v>
      </c>
      <c r="M96" s="53">
        <v>17</v>
      </c>
      <c r="N96" s="53" t="s">
        <v>71</v>
      </c>
      <c r="O96" s="53" t="s">
        <v>71</v>
      </c>
      <c r="P96" s="53" t="s">
        <v>71</v>
      </c>
      <c r="Q96" s="53" t="s">
        <v>71</v>
      </c>
      <c r="R96" s="53" t="s">
        <v>71</v>
      </c>
      <c r="S96" s="21"/>
      <c r="T96" s="21"/>
      <c r="U96" s="21"/>
      <c r="V96" s="21"/>
      <c r="W96" s="21"/>
      <c r="X96" s="21"/>
      <c r="Y96" s="21"/>
    </row>
    <row r="97" spans="1:25" x14ac:dyDescent="0.25">
      <c r="A97" s="21" t="s">
        <v>78</v>
      </c>
      <c r="B97" s="21" t="s">
        <v>79</v>
      </c>
      <c r="C97" s="53" t="s">
        <v>71</v>
      </c>
      <c r="D97" s="53" t="s">
        <v>71</v>
      </c>
      <c r="E97" s="53" t="s">
        <v>71</v>
      </c>
      <c r="F97" s="53" t="s">
        <v>71</v>
      </c>
      <c r="G97" s="53" t="s">
        <v>71</v>
      </c>
      <c r="H97" s="53" t="s">
        <v>71</v>
      </c>
      <c r="I97" s="53" t="s">
        <v>71</v>
      </c>
      <c r="J97" s="53" t="s">
        <v>71</v>
      </c>
      <c r="K97" s="53" t="s">
        <v>71</v>
      </c>
      <c r="L97" s="53" t="s">
        <v>71</v>
      </c>
      <c r="M97" s="53">
        <v>14</v>
      </c>
      <c r="N97" s="53" t="s">
        <v>71</v>
      </c>
      <c r="O97" s="53" t="s">
        <v>71</v>
      </c>
      <c r="P97" s="53" t="s">
        <v>71</v>
      </c>
      <c r="Q97" s="53" t="s">
        <v>71</v>
      </c>
      <c r="R97" s="53" t="s">
        <v>71</v>
      </c>
      <c r="S97" s="21"/>
      <c r="T97" s="21"/>
      <c r="U97" s="21"/>
      <c r="V97" s="21"/>
      <c r="W97" s="21"/>
      <c r="X97" s="21"/>
      <c r="Y97" s="21"/>
    </row>
    <row r="98" spans="1:25" x14ac:dyDescent="0.25">
      <c r="A98" s="21" t="s">
        <v>76</v>
      </c>
      <c r="B98" s="21" t="s">
        <v>77</v>
      </c>
      <c r="C98" s="53" t="s">
        <v>71</v>
      </c>
      <c r="D98" s="53" t="s">
        <v>71</v>
      </c>
      <c r="E98" s="53" t="s">
        <v>71</v>
      </c>
      <c r="F98" s="53" t="s">
        <v>71</v>
      </c>
      <c r="G98" s="53" t="s">
        <v>71</v>
      </c>
      <c r="H98" s="53" t="s">
        <v>71</v>
      </c>
      <c r="I98" s="53" t="s">
        <v>71</v>
      </c>
      <c r="J98" s="53" t="s">
        <v>71</v>
      </c>
      <c r="K98" s="53" t="s">
        <v>71</v>
      </c>
      <c r="L98" s="53" t="s">
        <v>71</v>
      </c>
      <c r="M98" s="53">
        <v>19</v>
      </c>
      <c r="N98" s="53" t="s">
        <v>71</v>
      </c>
      <c r="O98" s="53" t="s">
        <v>71</v>
      </c>
      <c r="P98" s="53" t="s">
        <v>71</v>
      </c>
      <c r="Q98" s="53" t="s">
        <v>71</v>
      </c>
      <c r="R98" s="53" t="s">
        <v>71</v>
      </c>
      <c r="S98" s="21"/>
      <c r="T98" s="21"/>
      <c r="U98" s="21"/>
      <c r="V98" s="21"/>
      <c r="W98" s="21"/>
      <c r="X98" s="21"/>
      <c r="Y98" s="21"/>
    </row>
    <row r="99" spans="1:25" x14ac:dyDescent="0.25">
      <c r="A99" s="21" t="s">
        <v>80</v>
      </c>
      <c r="B99" s="21" t="s">
        <v>81</v>
      </c>
      <c r="C99" s="53" t="s">
        <v>71</v>
      </c>
      <c r="D99" s="53" t="s">
        <v>71</v>
      </c>
      <c r="E99" s="53" t="s">
        <v>71</v>
      </c>
      <c r="F99" s="53" t="s">
        <v>71</v>
      </c>
      <c r="G99" s="53" t="s">
        <v>71</v>
      </c>
      <c r="H99" s="53" t="s">
        <v>71</v>
      </c>
      <c r="I99" s="53" t="s">
        <v>71</v>
      </c>
      <c r="J99" s="53" t="s">
        <v>71</v>
      </c>
      <c r="K99" s="53" t="s">
        <v>71</v>
      </c>
      <c r="L99" s="53" t="s">
        <v>71</v>
      </c>
      <c r="M99" s="53">
        <v>17</v>
      </c>
      <c r="N99" s="53" t="s">
        <v>71</v>
      </c>
      <c r="O99" s="53" t="s">
        <v>71</v>
      </c>
      <c r="P99" s="53" t="s">
        <v>71</v>
      </c>
      <c r="Q99" s="53" t="s">
        <v>71</v>
      </c>
      <c r="R99" s="53" t="s">
        <v>71</v>
      </c>
      <c r="S99" s="21"/>
      <c r="T99" s="21"/>
      <c r="U99" s="21"/>
      <c r="V99" s="21"/>
      <c r="W99" s="21"/>
      <c r="X99" s="21"/>
      <c r="Y99" s="21"/>
    </row>
    <row r="100" spans="1:25" x14ac:dyDescent="0.25">
      <c r="A100" s="21" t="s">
        <v>82</v>
      </c>
      <c r="B100" s="21" t="s">
        <v>83</v>
      </c>
      <c r="C100" s="53" t="s">
        <v>71</v>
      </c>
      <c r="D100" s="53" t="s">
        <v>71</v>
      </c>
      <c r="E100" s="53" t="s">
        <v>71</v>
      </c>
      <c r="F100" s="53" t="s">
        <v>71</v>
      </c>
      <c r="G100" s="53" t="s">
        <v>71</v>
      </c>
      <c r="H100" s="53" t="s">
        <v>71</v>
      </c>
      <c r="I100" s="53" t="s">
        <v>71</v>
      </c>
      <c r="J100" s="53" t="s">
        <v>71</v>
      </c>
      <c r="K100" s="53" t="s">
        <v>71</v>
      </c>
      <c r="L100" s="53" t="s">
        <v>71</v>
      </c>
      <c r="M100" s="53">
        <v>0</v>
      </c>
      <c r="N100" s="53" t="s">
        <v>71</v>
      </c>
      <c r="O100" s="53" t="s">
        <v>71</v>
      </c>
      <c r="P100" s="53" t="s">
        <v>71</v>
      </c>
      <c r="Q100" s="53" t="s">
        <v>71</v>
      </c>
      <c r="R100" s="53" t="s">
        <v>71</v>
      </c>
      <c r="S100" s="21"/>
      <c r="T100" s="21"/>
      <c r="U100" s="21"/>
      <c r="V100" s="21"/>
      <c r="W100" s="21"/>
      <c r="X100" s="21"/>
      <c r="Y100" s="21"/>
    </row>
    <row r="101" spans="1:25" x14ac:dyDescent="0.25">
      <c r="A101" s="21" t="s">
        <v>84</v>
      </c>
      <c r="B101" s="21" t="s">
        <v>85</v>
      </c>
      <c r="C101" s="53" t="s">
        <v>71</v>
      </c>
      <c r="D101" s="53" t="s">
        <v>71</v>
      </c>
      <c r="E101" s="53" t="s">
        <v>71</v>
      </c>
      <c r="F101" s="53" t="s">
        <v>71</v>
      </c>
      <c r="G101" s="53" t="s">
        <v>71</v>
      </c>
      <c r="H101" s="53" t="s">
        <v>71</v>
      </c>
      <c r="I101" s="53" t="s">
        <v>71</v>
      </c>
      <c r="J101" s="53" t="s">
        <v>71</v>
      </c>
      <c r="K101" s="53" t="s">
        <v>71</v>
      </c>
      <c r="L101" s="53" t="s">
        <v>71</v>
      </c>
      <c r="M101" s="53">
        <v>46</v>
      </c>
      <c r="N101" s="53" t="s">
        <v>71</v>
      </c>
      <c r="O101" s="53" t="s">
        <v>71</v>
      </c>
      <c r="P101" s="53" t="s">
        <v>71</v>
      </c>
      <c r="Q101" s="53" t="s">
        <v>71</v>
      </c>
      <c r="R101" s="53" t="s">
        <v>71</v>
      </c>
      <c r="S101" s="21"/>
      <c r="T101" s="21"/>
      <c r="U101" s="21"/>
      <c r="V101" s="21"/>
      <c r="W101" s="21"/>
      <c r="X101" s="21"/>
      <c r="Y101" s="21"/>
    </row>
    <row r="102" spans="1:25" x14ac:dyDescent="0.25">
      <c r="A102" s="21" t="s">
        <v>86</v>
      </c>
      <c r="B102" s="21" t="s">
        <v>87</v>
      </c>
      <c r="C102" s="53" t="s">
        <v>71</v>
      </c>
      <c r="D102" s="53" t="s">
        <v>71</v>
      </c>
      <c r="E102" s="53" t="s">
        <v>71</v>
      </c>
      <c r="F102" s="53" t="s">
        <v>71</v>
      </c>
      <c r="G102" s="53" t="s">
        <v>71</v>
      </c>
      <c r="H102" s="53" t="s">
        <v>71</v>
      </c>
      <c r="I102" s="53" t="s">
        <v>71</v>
      </c>
      <c r="J102" s="53" t="s">
        <v>71</v>
      </c>
      <c r="K102" s="53" t="s">
        <v>71</v>
      </c>
      <c r="L102" s="53" t="s">
        <v>71</v>
      </c>
      <c r="M102" s="53">
        <v>46</v>
      </c>
      <c r="N102" s="53" t="s">
        <v>71</v>
      </c>
      <c r="O102" s="53" t="s">
        <v>71</v>
      </c>
      <c r="P102" s="53" t="s">
        <v>71</v>
      </c>
      <c r="Q102" s="53" t="s">
        <v>71</v>
      </c>
      <c r="R102" s="53" t="s">
        <v>71</v>
      </c>
      <c r="S102" s="21"/>
      <c r="T102" s="21"/>
      <c r="U102" s="21"/>
      <c r="V102" s="21"/>
      <c r="W102" s="21"/>
      <c r="X102" s="21"/>
      <c r="Y102" s="21"/>
    </row>
    <row r="103" spans="1:25" s="12" customFormat="1" x14ac:dyDescent="0.25">
      <c r="A103" s="12" t="s">
        <v>88</v>
      </c>
      <c r="B103" s="12" t="s">
        <v>89</v>
      </c>
      <c r="C103" s="50" t="s">
        <v>71</v>
      </c>
      <c r="D103" s="50" t="s">
        <v>71</v>
      </c>
      <c r="E103" s="50" t="s">
        <v>71</v>
      </c>
      <c r="F103" s="50" t="s">
        <v>71</v>
      </c>
      <c r="G103" s="50" t="s">
        <v>71</v>
      </c>
      <c r="H103" s="50" t="s">
        <v>71</v>
      </c>
      <c r="I103" s="50" t="s">
        <v>71</v>
      </c>
      <c r="J103" s="50" t="s">
        <v>71</v>
      </c>
      <c r="K103" s="50" t="s">
        <v>71</v>
      </c>
      <c r="L103" s="50" t="s">
        <v>71</v>
      </c>
      <c r="M103" s="50">
        <v>175</v>
      </c>
      <c r="N103" s="50" t="s">
        <v>71</v>
      </c>
      <c r="O103" s="50" t="s">
        <v>71</v>
      </c>
      <c r="P103" s="50" t="s">
        <v>71</v>
      </c>
      <c r="Q103" s="50" t="s">
        <v>71</v>
      </c>
      <c r="R103" s="50" t="s">
        <v>71</v>
      </c>
    </row>
    <row r="104" spans="1:25" s="12" customFormat="1" ht="6.95" customHeight="1" x14ac:dyDescent="0.25">
      <c r="C104" s="50"/>
      <c r="D104" s="50"/>
      <c r="E104" s="50"/>
      <c r="F104" s="50"/>
      <c r="G104" s="50"/>
      <c r="H104" s="50"/>
      <c r="I104" s="50"/>
      <c r="J104" s="50"/>
      <c r="K104" s="50"/>
      <c r="L104" s="50"/>
      <c r="M104" s="50"/>
      <c r="N104" s="50"/>
      <c r="O104" s="50"/>
      <c r="P104" s="50"/>
      <c r="Q104" s="50"/>
      <c r="R104" s="50"/>
    </row>
    <row r="105" spans="1:25" s="12" customFormat="1" ht="15" customHeight="1" x14ac:dyDescent="0.25">
      <c r="B105" s="35" t="s">
        <v>284</v>
      </c>
      <c r="C105" s="50"/>
      <c r="D105" s="50"/>
      <c r="E105" s="50"/>
      <c r="F105" s="50"/>
      <c r="G105" s="50"/>
      <c r="H105" s="50"/>
      <c r="I105" s="50"/>
      <c r="J105" s="50"/>
      <c r="K105" s="50"/>
      <c r="L105" s="50"/>
      <c r="M105" s="50"/>
      <c r="N105" s="50"/>
      <c r="O105" s="50"/>
      <c r="P105" s="50"/>
      <c r="Q105" s="50"/>
      <c r="R105" s="50"/>
    </row>
    <row r="106" spans="1:25" s="35" customFormat="1" ht="12" x14ac:dyDescent="0.25">
      <c r="B106" s="35" t="s">
        <v>285</v>
      </c>
    </row>
    <row r="107" spans="1:25" s="35" customFormat="1" ht="12" x14ac:dyDescent="0.25">
      <c r="B107" s="35" t="s">
        <v>286</v>
      </c>
    </row>
  </sheetData>
  <mergeCells count="2">
    <mergeCell ref="B3:G3"/>
    <mergeCell ref="B4:G4"/>
  </mergeCells>
  <hyperlinks>
    <hyperlink ref="B1" location="'Contents'!B7" display="⇐ Return to contents" xr:uid="{7A1D086B-A4AF-4E45-80F1-D2E31EC2EA0B}"/>
  </hyperlinks>
  <pageMargins left="0.7" right="0.7" top="0.75" bottom="0.75" header="0.3" footer="0.3"/>
  <pageSetup paperSize="9" orientation="portrait" r:id="rId1"/>
  <tableParts count="7">
    <tablePart r:id="rId2"/>
    <tablePart r:id="rId3"/>
    <tablePart r:id="rId4"/>
    <tablePart r:id="rId5"/>
    <tablePart r:id="rId6"/>
    <tablePart r:id="rId7"/>
    <tablePart r:id="rId8"/>
  </tableParts>
  <extLst>
    <ext xmlns:x14="http://schemas.microsoft.com/office/spreadsheetml/2009/9/main" uri="{05C60535-1F16-4fd2-B633-F4F36F0B64E0}">
      <x14:sparklineGroups xmlns:xm="http://schemas.microsoft.com/office/excel/2006/main">
        <x14:sparklineGroup displayEmptyCellsAs="gap" xr2:uid="{06D96FAD-641B-484D-B387-AA7360BB1CA9}">
          <x14:colorSeries rgb="FF376092"/>
          <x14:colorNegative rgb="FFD00000"/>
          <x14:colorAxis rgb="FF000000"/>
          <x14:colorMarkers rgb="FFD00000"/>
          <x14:colorFirst rgb="FFD00000"/>
          <x14:colorLast rgb="FFD00000"/>
          <x14:colorHigh rgb="FFD00000"/>
          <x14:colorLow rgb="FFD00000"/>
          <x14:sparklines>
            <x14:sparkline>
              <xm:f>'Educational Visits'!J52:W52</xm:f>
              <xm:sqref>Z52</xm:sqref>
            </x14:sparkline>
            <x14:sparkline>
              <xm:f>'Educational Visits'!J53:W53</xm:f>
              <xm:sqref>Z53</xm:sqref>
            </x14:sparkline>
            <x14:sparkline>
              <xm:f>'Educational Visits'!J54:W54</xm:f>
              <xm:sqref>Z54</xm:sqref>
            </x14:sparkline>
            <x14:sparkline>
              <xm:f>'Educational Visits'!J55:W55</xm:f>
              <xm:sqref>Z55</xm:sqref>
            </x14:sparkline>
            <x14:sparkline>
              <xm:f>'Educational Visits'!J56:W56</xm:f>
              <xm:sqref>Z56</xm:sqref>
            </x14:sparkline>
            <x14:sparkline>
              <xm:f>'Educational Visits'!J57:W57</xm:f>
              <xm:sqref>Z57</xm:sqref>
            </x14:sparkline>
            <x14:sparkline>
              <xm:f>'Educational Visits'!J58:W58</xm:f>
              <xm:sqref>Z58</xm:sqref>
            </x14:sparkline>
            <x14:sparkline>
              <xm:f>'Educational Visits'!J59:W59</xm:f>
              <xm:sqref>Z59</xm:sqref>
            </x14:sparkline>
            <x14:sparkline>
              <xm:f>'Educational Visits'!J60:W60</xm:f>
              <xm:sqref>Z60</xm:sqref>
            </x14:sparkline>
            <x14:sparkline>
              <xm:f>'Educational Visits'!J61:W61</xm:f>
              <xm:sqref>Z61</xm:sqref>
            </x14:sparkline>
          </x14:sparklines>
        </x14:sparklineGroup>
        <x14:sparklineGroup displayEmptyCellsAs="gap" xr2:uid="{2CB8CA1F-A47B-40B9-A63A-5CD946794FCA}">
          <x14:colorSeries rgb="FF376092"/>
          <x14:colorNegative rgb="FFD00000"/>
          <x14:colorAxis rgb="FF000000"/>
          <x14:colorMarkers rgb="FFD00000"/>
          <x14:colorFirst rgb="FFD00000"/>
          <x14:colorLast rgb="FFD00000"/>
          <x14:colorHigh rgb="FFD00000"/>
          <x14:colorLow rgb="FFD00000"/>
          <x14:sparklines>
            <x14:sparkline>
              <xm:f>'Educational Visits'!C41:W41</xm:f>
              <xm:sqref>Z41</xm:sqref>
            </x14:sparkline>
            <x14:sparkline>
              <xm:f>'Educational Visits'!C42:W42</xm:f>
              <xm:sqref>Z42</xm:sqref>
            </x14:sparkline>
            <x14:sparkline>
              <xm:f>'Educational Visits'!C43:W43</xm:f>
              <xm:sqref>Z43</xm:sqref>
            </x14:sparkline>
            <x14:sparkline>
              <xm:f>'Educational Visits'!C44:W44</xm:f>
              <xm:sqref>Z44</xm:sqref>
            </x14:sparkline>
            <x14:sparkline>
              <xm:f>'Educational Visits'!C45:W45</xm:f>
              <xm:sqref>Z45</xm:sqref>
            </x14:sparkline>
            <x14:sparkline>
              <xm:f>'Educational Visits'!C46:W46</xm:f>
              <xm:sqref>Z46</xm:sqref>
            </x14:sparkline>
            <x14:sparkline>
              <xm:f>'Educational Visits'!C47:W47</xm:f>
              <xm:sqref>Z47</xm:sqref>
            </x14:sparkline>
            <x14:sparkline>
              <xm:f>'Educational Visits'!C48:W48</xm:f>
              <xm:sqref>Z48</xm:sqref>
            </x14:sparkline>
            <x14:sparkline>
              <xm:f>'Educational Visits'!C49:W49</xm:f>
              <xm:sqref>Z49</xm:sqref>
            </x14:sparkline>
            <x14:sparkline>
              <xm:f>'Educational Visits'!C50:W50</xm:f>
              <xm:sqref>Z50</xm:sqref>
            </x14:sparkline>
          </x14:sparklines>
        </x14:sparklineGroup>
        <x14:sparklineGroup displayEmptyCellsAs="gap" xr2:uid="{59146F7C-1495-4F58-B8B9-7D5779E3E826}">
          <x14:colorSeries rgb="FF376092"/>
          <x14:colorNegative rgb="FFD00000"/>
          <x14:colorAxis rgb="FF000000"/>
          <x14:colorMarkers rgb="FFD00000"/>
          <x14:colorFirst rgb="FFD00000"/>
          <x14:colorLast rgb="FFD00000"/>
          <x14:colorHigh rgb="FFD00000"/>
          <x14:colorLow rgb="FFD00000"/>
          <x14:sparklines>
            <x14:sparkline>
              <xm:f>'Educational Visits'!C18:W18</xm:f>
              <xm:sqref>Z18</xm:sqref>
            </x14:sparkline>
            <x14:sparkline>
              <xm:f>'Educational Visits'!C19:W19</xm:f>
              <xm:sqref>Z19</xm:sqref>
            </x14:sparkline>
            <x14:sparkline>
              <xm:f>'Educational Visits'!C20:W20</xm:f>
              <xm:sqref>Z20</xm:sqref>
            </x14:sparkline>
            <x14:sparkline>
              <xm:f>'Educational Visits'!C21:W21</xm:f>
              <xm:sqref>Z21</xm:sqref>
            </x14:sparkline>
            <x14:sparkline>
              <xm:f>'Educational Visits'!C22:W22</xm:f>
              <xm:sqref>Z22</xm:sqref>
            </x14:sparkline>
            <x14:sparkline>
              <xm:f>'Educational Visits'!C23:W23</xm:f>
              <xm:sqref>Z23</xm:sqref>
            </x14:sparkline>
            <x14:sparkline>
              <xm:f>'Educational Visits'!C24:W24</xm:f>
              <xm:sqref>Z24</xm:sqref>
            </x14:sparkline>
            <x14:sparkline>
              <xm:f>'Educational Visits'!C25:W25</xm:f>
              <xm:sqref>Z25</xm:sqref>
            </x14:sparkline>
            <x14:sparkline>
              <xm:f>'Educational Visits'!C26:W26</xm:f>
              <xm:sqref>Z26</xm:sqref>
            </x14:sparkline>
            <x14:sparkline>
              <xm:f>'Educational Visits'!C27:W27</xm:f>
              <xm:sqref>Z27</xm:sqref>
            </x14:sparkline>
          </x14:sparklines>
        </x14:sparklineGroup>
        <x14:sparklineGroup displayEmptyCellsAs="gap" xr2:uid="{3B3846DE-E57A-4933-911F-07BED883612D}">
          <x14:colorSeries rgb="FF376092"/>
          <x14:colorNegative rgb="FFD00000"/>
          <x14:colorAxis rgb="FF000000"/>
          <x14:colorMarkers rgb="FFD00000"/>
          <x14:colorFirst rgb="FFD00000"/>
          <x14:colorLast rgb="FFD00000"/>
          <x14:colorHigh rgb="FFD00000"/>
          <x14:colorLow rgb="FFD00000"/>
          <x14:sparklines>
            <x14:sparkline>
              <xm:f>'Educational Visits'!C9:W9</xm:f>
              <xm:sqref>Z9</xm:sqref>
            </x14:sparkline>
            <x14:sparkline>
              <xm:f>'Educational Visits'!C10:W10</xm:f>
              <xm:sqref>Z10</xm:sqref>
            </x14:sparkline>
            <x14:sparkline>
              <xm:f>'Educational Visits'!C11:W11</xm:f>
              <xm:sqref>Z11</xm:sqref>
            </x14:sparkline>
            <x14:sparkline>
              <xm:f>'Educational Visits'!C12:W12</xm:f>
              <xm:sqref>Z12</xm:sqref>
            </x14:sparkline>
            <x14:sparkline>
              <xm:f>'Educational Visits'!C13:W13</xm:f>
              <xm:sqref>Z13</xm:sqref>
            </x14:sparkline>
            <x14:sparkline>
              <xm:f>'Educational Visits'!C14:W14</xm:f>
              <xm:sqref>Z14</xm:sqref>
            </x14:sparkline>
            <x14:sparkline>
              <xm:f>'Educational Visits'!C15:W15</xm:f>
              <xm:sqref>Z15</xm:sqref>
            </x14:sparkline>
            <x14:sparkline>
              <xm:f>'Educational Visits'!C16:W16</xm:f>
              <xm:sqref>Z16</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211E7-E6FC-4014-AE30-005050E10FAF}">
  <sheetPr codeName="Sheet10">
    <tabColor theme="6" tint="0.39997558519241921"/>
  </sheetPr>
  <dimension ref="A1:AC32"/>
  <sheetViews>
    <sheetView topLeftCell="K1" workbookViewId="0">
      <selection activeCell="AF10" sqref="AF10"/>
    </sheetView>
    <sheetView workbookViewId="1"/>
  </sheetViews>
  <sheetFormatPr defaultRowHeight="15" x14ac:dyDescent="0.25"/>
  <cols>
    <col min="1" max="1" width="59.5703125" customWidth="1"/>
  </cols>
  <sheetData>
    <row r="1" spans="1:29" x14ac:dyDescent="0.25">
      <c r="A1" s="16" t="s">
        <v>7</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row>
    <row r="2" spans="1:29" s="49" customFormat="1" ht="31.5" x14ac:dyDescent="0.5">
      <c r="A2" s="22" t="s">
        <v>287</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row>
    <row r="3" spans="1:29" ht="33" customHeight="1" x14ac:dyDescent="0.25">
      <c r="A3" s="219" t="s">
        <v>288</v>
      </c>
      <c r="B3" s="219"/>
      <c r="C3" s="219"/>
      <c r="D3" s="219"/>
      <c r="E3" s="219"/>
      <c r="F3" s="219"/>
      <c r="G3" s="219"/>
      <c r="H3" s="21"/>
      <c r="I3" s="21"/>
      <c r="J3" s="21"/>
      <c r="K3" s="21"/>
      <c r="L3" s="21"/>
      <c r="M3" s="21"/>
      <c r="N3" s="21"/>
      <c r="O3" s="21"/>
      <c r="P3" s="21"/>
      <c r="Q3" s="21"/>
      <c r="R3" s="21"/>
      <c r="S3" s="21"/>
      <c r="T3" s="21"/>
      <c r="U3" s="21"/>
      <c r="V3" s="21"/>
      <c r="W3" s="21"/>
      <c r="X3" s="21"/>
      <c r="Y3" s="21"/>
      <c r="Z3" s="21"/>
      <c r="AA3" s="21"/>
      <c r="AB3" s="21"/>
      <c r="AC3" s="21"/>
    </row>
    <row r="4" spans="1:29" x14ac:dyDescent="0.25">
      <c r="A4" s="21" t="s">
        <v>289</v>
      </c>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row>
    <row r="5" spans="1:29" x14ac:dyDescent="0.2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row>
    <row r="6" spans="1:29" x14ac:dyDescent="0.25">
      <c r="A6" s="101" t="s">
        <v>290</v>
      </c>
      <c r="B6" s="230" t="s">
        <v>291</v>
      </c>
      <c r="C6" s="231"/>
      <c r="D6" s="231"/>
      <c r="E6" s="232"/>
      <c r="F6" s="230" t="s">
        <v>292</v>
      </c>
      <c r="G6" s="231"/>
      <c r="H6" s="231"/>
      <c r="I6" s="232"/>
      <c r="J6" s="230" t="s">
        <v>293</v>
      </c>
      <c r="K6" s="231"/>
      <c r="L6" s="231"/>
      <c r="M6" s="232"/>
      <c r="N6" s="230" t="s">
        <v>294</v>
      </c>
      <c r="O6" s="231"/>
      <c r="P6" s="231"/>
      <c r="Q6" s="232"/>
      <c r="R6" s="230" t="s">
        <v>295</v>
      </c>
      <c r="S6" s="231"/>
      <c r="T6" s="231"/>
      <c r="U6" s="232"/>
      <c r="V6" s="230" t="s">
        <v>296</v>
      </c>
      <c r="W6" s="231"/>
      <c r="X6" s="231"/>
      <c r="Y6" s="232"/>
      <c r="Z6" s="230" t="s">
        <v>297</v>
      </c>
      <c r="AA6" s="231"/>
      <c r="AB6" s="231"/>
      <c r="AC6" s="232"/>
    </row>
    <row r="7" spans="1:29" x14ac:dyDescent="0.25">
      <c r="A7" s="102"/>
      <c r="B7" s="103" t="s">
        <v>298</v>
      </c>
      <c r="C7" s="104" t="s">
        <v>299</v>
      </c>
      <c r="D7" s="104" t="s">
        <v>300</v>
      </c>
      <c r="E7" s="105" t="s">
        <v>301</v>
      </c>
      <c r="F7" s="106" t="s">
        <v>298</v>
      </c>
      <c r="G7" s="104" t="s">
        <v>299</v>
      </c>
      <c r="H7" s="104" t="s">
        <v>300</v>
      </c>
      <c r="I7" s="105" t="s">
        <v>301</v>
      </c>
      <c r="J7" s="106" t="s">
        <v>298</v>
      </c>
      <c r="K7" s="104" t="s">
        <v>299</v>
      </c>
      <c r="L7" s="104" t="s">
        <v>300</v>
      </c>
      <c r="M7" s="105" t="s">
        <v>301</v>
      </c>
      <c r="N7" s="106" t="s">
        <v>298</v>
      </c>
      <c r="O7" s="104" t="s">
        <v>299</v>
      </c>
      <c r="P7" s="104" t="s">
        <v>300</v>
      </c>
      <c r="Q7" s="105" t="s">
        <v>301</v>
      </c>
      <c r="R7" s="106" t="s">
        <v>298</v>
      </c>
      <c r="S7" s="104" t="s">
        <v>299</v>
      </c>
      <c r="T7" s="104" t="s">
        <v>300</v>
      </c>
      <c r="U7" s="105" t="s">
        <v>301</v>
      </c>
      <c r="V7" s="106" t="s">
        <v>298</v>
      </c>
      <c r="W7" s="104" t="s">
        <v>299</v>
      </c>
      <c r="X7" s="104" t="s">
        <v>300</v>
      </c>
      <c r="Y7" s="105" t="s">
        <v>301</v>
      </c>
      <c r="Z7" s="106" t="s">
        <v>298</v>
      </c>
      <c r="AA7" s="104" t="s">
        <v>299</v>
      </c>
      <c r="AB7" s="104" t="s">
        <v>300</v>
      </c>
      <c r="AC7" s="107" t="s">
        <v>301</v>
      </c>
    </row>
    <row r="8" spans="1:29" x14ac:dyDescent="0.25">
      <c r="A8" s="108" t="s">
        <v>302</v>
      </c>
      <c r="B8" s="109" t="s">
        <v>303</v>
      </c>
      <c r="C8" s="110" t="s">
        <v>304</v>
      </c>
      <c r="D8" s="110" t="s">
        <v>304</v>
      </c>
      <c r="E8" s="111" t="s">
        <v>304</v>
      </c>
      <c r="F8" s="109" t="s">
        <v>303</v>
      </c>
      <c r="G8" s="110" t="s">
        <v>304</v>
      </c>
      <c r="H8" s="110" t="s">
        <v>304</v>
      </c>
      <c r="I8" s="111" t="s">
        <v>303</v>
      </c>
      <c r="J8" s="109" t="s">
        <v>303</v>
      </c>
      <c r="K8" s="110" t="s">
        <v>304</v>
      </c>
      <c r="L8" s="110" t="s">
        <v>304</v>
      </c>
      <c r="M8" s="111" t="s">
        <v>303</v>
      </c>
      <c r="N8" s="109" t="s">
        <v>303</v>
      </c>
      <c r="O8" s="110" t="s">
        <v>304</v>
      </c>
      <c r="P8" s="110" t="s">
        <v>303</v>
      </c>
      <c r="Q8" s="111" t="s">
        <v>303</v>
      </c>
      <c r="R8" s="109" t="s">
        <v>303</v>
      </c>
      <c r="S8" s="110" t="s">
        <v>303</v>
      </c>
      <c r="T8" s="110" t="s">
        <v>303</v>
      </c>
      <c r="U8" s="111" t="s">
        <v>303</v>
      </c>
      <c r="V8" s="109" t="s">
        <v>303</v>
      </c>
      <c r="W8" s="110" t="s">
        <v>303</v>
      </c>
      <c r="X8" s="110" t="s">
        <v>303</v>
      </c>
      <c r="Y8" s="111" t="s">
        <v>303</v>
      </c>
      <c r="Z8" s="109" t="s">
        <v>303</v>
      </c>
      <c r="AA8" s="110" t="s">
        <v>303</v>
      </c>
      <c r="AB8" s="110" t="s">
        <v>303</v>
      </c>
      <c r="AC8" s="112" t="s">
        <v>303</v>
      </c>
    </row>
    <row r="9" spans="1:29" x14ac:dyDescent="0.25">
      <c r="A9" s="113" t="s">
        <v>305</v>
      </c>
      <c r="B9" s="114" t="s">
        <v>303</v>
      </c>
      <c r="C9" s="115" t="s">
        <v>304</v>
      </c>
      <c r="D9" s="115" t="s">
        <v>304</v>
      </c>
      <c r="E9" s="116" t="s">
        <v>304</v>
      </c>
      <c r="F9" s="114" t="s">
        <v>303</v>
      </c>
      <c r="G9" s="115" t="s">
        <v>304</v>
      </c>
      <c r="H9" s="115" t="s">
        <v>306</v>
      </c>
      <c r="I9" s="116" t="s">
        <v>304</v>
      </c>
      <c r="J9" s="114" t="s">
        <v>303</v>
      </c>
      <c r="K9" s="115" t="s">
        <v>304</v>
      </c>
      <c r="L9" s="115" t="s">
        <v>306</v>
      </c>
      <c r="M9" s="116" t="s">
        <v>304</v>
      </c>
      <c r="N9" s="114" t="s">
        <v>303</v>
      </c>
      <c r="O9" s="115" t="s">
        <v>304</v>
      </c>
      <c r="P9" s="115" t="s">
        <v>306</v>
      </c>
      <c r="Q9" s="116" t="s">
        <v>304</v>
      </c>
      <c r="R9" s="114" t="s">
        <v>303</v>
      </c>
      <c r="S9" s="115" t="s">
        <v>304</v>
      </c>
      <c r="T9" s="115" t="s">
        <v>306</v>
      </c>
      <c r="U9" s="116" t="s">
        <v>304</v>
      </c>
      <c r="V9" s="114" t="s">
        <v>303</v>
      </c>
      <c r="W9" s="115" t="s">
        <v>304</v>
      </c>
      <c r="X9" s="115" t="s">
        <v>306</v>
      </c>
      <c r="Y9" s="116" t="s">
        <v>304</v>
      </c>
      <c r="Z9" s="114" t="s">
        <v>303</v>
      </c>
      <c r="AA9" s="115" t="s">
        <v>304</v>
      </c>
      <c r="AB9" s="115" t="s">
        <v>306</v>
      </c>
      <c r="AC9" s="117" t="s">
        <v>304</v>
      </c>
    </row>
    <row r="10" spans="1:29" x14ac:dyDescent="0.25">
      <c r="A10" s="108" t="s">
        <v>307</v>
      </c>
      <c r="B10" s="109" t="s">
        <v>303</v>
      </c>
      <c r="C10" s="110" t="s">
        <v>304</v>
      </c>
      <c r="D10" s="110" t="s">
        <v>304</v>
      </c>
      <c r="E10" s="111" t="s">
        <v>304</v>
      </c>
      <c r="F10" s="109" t="s">
        <v>303</v>
      </c>
      <c r="G10" s="110" t="s">
        <v>304</v>
      </c>
      <c r="H10" s="110" t="s">
        <v>304</v>
      </c>
      <c r="I10" s="111" t="s">
        <v>304</v>
      </c>
      <c r="J10" s="109" t="s">
        <v>303</v>
      </c>
      <c r="K10" s="110" t="s">
        <v>304</v>
      </c>
      <c r="L10" s="110" t="s">
        <v>304</v>
      </c>
      <c r="M10" s="111" t="s">
        <v>304</v>
      </c>
      <c r="N10" s="109" t="s">
        <v>303</v>
      </c>
      <c r="O10" s="110" t="s">
        <v>303</v>
      </c>
      <c r="P10" s="110" t="s">
        <v>306</v>
      </c>
      <c r="Q10" s="111" t="s">
        <v>304</v>
      </c>
      <c r="R10" s="109" t="s">
        <v>303</v>
      </c>
      <c r="S10" s="110" t="s">
        <v>303</v>
      </c>
      <c r="T10" s="110" t="s">
        <v>306</v>
      </c>
      <c r="U10" s="111" t="s">
        <v>304</v>
      </c>
      <c r="V10" s="109" t="s">
        <v>303</v>
      </c>
      <c r="W10" s="110" t="s">
        <v>303</v>
      </c>
      <c r="X10" s="110" t="s">
        <v>306</v>
      </c>
      <c r="Y10" s="111" t="s">
        <v>304</v>
      </c>
      <c r="Z10" s="109" t="s">
        <v>303</v>
      </c>
      <c r="AA10" s="110" t="s">
        <v>303</v>
      </c>
      <c r="AB10" s="110" t="s">
        <v>306</v>
      </c>
      <c r="AC10" s="112" t="s">
        <v>304</v>
      </c>
    </row>
    <row r="11" spans="1:29" x14ac:dyDescent="0.25">
      <c r="A11" s="113" t="s">
        <v>308</v>
      </c>
      <c r="B11" s="114" t="s">
        <v>303</v>
      </c>
      <c r="C11" s="115" t="s">
        <v>303</v>
      </c>
      <c r="D11" s="115" t="s">
        <v>304</v>
      </c>
      <c r="E11" s="116" t="s">
        <v>304</v>
      </c>
      <c r="F11" s="114" t="s">
        <v>303</v>
      </c>
      <c r="G11" s="115" t="s">
        <v>303</v>
      </c>
      <c r="H11" s="115" t="s">
        <v>306</v>
      </c>
      <c r="I11" s="116" t="s">
        <v>304</v>
      </c>
      <c r="J11" s="114" t="s">
        <v>303</v>
      </c>
      <c r="K11" s="115" t="s">
        <v>303</v>
      </c>
      <c r="L11" s="115" t="s">
        <v>306</v>
      </c>
      <c r="M11" s="116" t="s">
        <v>303</v>
      </c>
      <c r="N11" s="114" t="s">
        <v>303</v>
      </c>
      <c r="O11" s="115" t="s">
        <v>303</v>
      </c>
      <c r="P11" s="115" t="s">
        <v>306</v>
      </c>
      <c r="Q11" s="116" t="s">
        <v>303</v>
      </c>
      <c r="R11" s="114" t="s">
        <v>303</v>
      </c>
      <c r="S11" s="115" t="s">
        <v>303</v>
      </c>
      <c r="T11" s="115" t="s">
        <v>306</v>
      </c>
      <c r="U11" s="116" t="s">
        <v>303</v>
      </c>
      <c r="V11" s="114" t="s">
        <v>303</v>
      </c>
      <c r="W11" s="115" t="s">
        <v>303</v>
      </c>
      <c r="X11" s="115" t="s">
        <v>306</v>
      </c>
      <c r="Y11" s="116" t="s">
        <v>303</v>
      </c>
      <c r="Z11" s="114" t="s">
        <v>303</v>
      </c>
      <c r="AA11" s="115" t="s">
        <v>303</v>
      </c>
      <c r="AB11" s="115" t="s">
        <v>306</v>
      </c>
      <c r="AC11" s="117" t="s">
        <v>303</v>
      </c>
    </row>
    <row r="12" spans="1:29" x14ac:dyDescent="0.25">
      <c r="A12" s="108" t="s">
        <v>309</v>
      </c>
      <c r="B12" s="109" t="s">
        <v>303</v>
      </c>
      <c r="C12" s="110" t="s">
        <v>303</v>
      </c>
      <c r="D12" s="110" t="s">
        <v>303</v>
      </c>
      <c r="E12" s="111" t="s">
        <v>303</v>
      </c>
      <c r="F12" s="109" t="s">
        <v>303</v>
      </c>
      <c r="G12" s="110" t="s">
        <v>303</v>
      </c>
      <c r="H12" s="110" t="s">
        <v>303</v>
      </c>
      <c r="I12" s="111" t="s">
        <v>303</v>
      </c>
      <c r="J12" s="109" t="s">
        <v>303</v>
      </c>
      <c r="K12" s="110" t="s">
        <v>303</v>
      </c>
      <c r="L12" s="110" t="s">
        <v>303</v>
      </c>
      <c r="M12" s="111" t="s">
        <v>303</v>
      </c>
      <c r="N12" s="109" t="s">
        <v>303</v>
      </c>
      <c r="O12" s="110" t="s">
        <v>303</v>
      </c>
      <c r="P12" s="110" t="s">
        <v>303</v>
      </c>
      <c r="Q12" s="111" t="s">
        <v>303</v>
      </c>
      <c r="R12" s="109" t="s">
        <v>303</v>
      </c>
      <c r="S12" s="110" t="s">
        <v>303</v>
      </c>
      <c r="T12" s="110" t="s">
        <v>303</v>
      </c>
      <c r="U12" s="111" t="s">
        <v>303</v>
      </c>
      <c r="V12" s="109" t="s">
        <v>303</v>
      </c>
      <c r="W12" s="110" t="s">
        <v>303</v>
      </c>
      <c r="X12" s="110" t="s">
        <v>303</v>
      </c>
      <c r="Y12" s="111" t="s">
        <v>303</v>
      </c>
      <c r="Z12" s="109" t="s">
        <v>303</v>
      </c>
      <c r="AA12" s="110" t="s">
        <v>303</v>
      </c>
      <c r="AB12" s="110" t="s">
        <v>303</v>
      </c>
      <c r="AC12" s="112" t="s">
        <v>303</v>
      </c>
    </row>
    <row r="13" spans="1:29" x14ac:dyDescent="0.25">
      <c r="A13" s="113" t="s">
        <v>310</v>
      </c>
      <c r="B13" s="114" t="s">
        <v>303</v>
      </c>
      <c r="C13" s="115" t="s">
        <v>304</v>
      </c>
      <c r="D13" s="115" t="s">
        <v>303</v>
      </c>
      <c r="E13" s="116" t="s">
        <v>303</v>
      </c>
      <c r="F13" s="114" t="s">
        <v>303</v>
      </c>
      <c r="G13" s="115" t="s">
        <v>304</v>
      </c>
      <c r="H13" s="115" t="s">
        <v>303</v>
      </c>
      <c r="I13" s="116" t="s">
        <v>303</v>
      </c>
      <c r="J13" s="114" t="s">
        <v>303</v>
      </c>
      <c r="K13" s="115" t="s">
        <v>304</v>
      </c>
      <c r="L13" s="115" t="s">
        <v>303</v>
      </c>
      <c r="M13" s="116" t="s">
        <v>303</v>
      </c>
      <c r="N13" s="114" t="s">
        <v>303</v>
      </c>
      <c r="O13" s="115" t="s">
        <v>304</v>
      </c>
      <c r="P13" s="115" t="s">
        <v>303</v>
      </c>
      <c r="Q13" s="116" t="s">
        <v>303</v>
      </c>
      <c r="R13" s="114" t="s">
        <v>303</v>
      </c>
      <c r="S13" s="115" t="s">
        <v>304</v>
      </c>
      <c r="T13" s="115" t="s">
        <v>303</v>
      </c>
      <c r="U13" s="116" t="s">
        <v>303</v>
      </c>
      <c r="V13" s="114" t="s">
        <v>303</v>
      </c>
      <c r="W13" s="115" t="s">
        <v>303</v>
      </c>
      <c r="X13" s="115" t="s">
        <v>303</v>
      </c>
      <c r="Y13" s="116" t="s">
        <v>303</v>
      </c>
      <c r="Z13" s="114" t="s">
        <v>303</v>
      </c>
      <c r="AA13" s="115" t="s">
        <v>303</v>
      </c>
      <c r="AB13" s="115" t="s">
        <v>303</v>
      </c>
      <c r="AC13" s="117" t="s">
        <v>303</v>
      </c>
    </row>
    <row r="14" spans="1:29" x14ac:dyDescent="0.25">
      <c r="A14" s="108" t="s">
        <v>311</v>
      </c>
      <c r="B14" s="109" t="s">
        <v>303</v>
      </c>
      <c r="C14" s="110" t="s">
        <v>303</v>
      </c>
      <c r="D14" s="110" t="s">
        <v>304</v>
      </c>
      <c r="E14" s="111" t="s">
        <v>304</v>
      </c>
      <c r="F14" s="109" t="s">
        <v>303</v>
      </c>
      <c r="G14" s="110" t="s">
        <v>303</v>
      </c>
      <c r="H14" s="110" t="s">
        <v>303</v>
      </c>
      <c r="I14" s="111" t="s">
        <v>304</v>
      </c>
      <c r="J14" s="109" t="s">
        <v>303</v>
      </c>
      <c r="K14" s="110" t="s">
        <v>303</v>
      </c>
      <c r="L14" s="110" t="s">
        <v>303</v>
      </c>
      <c r="M14" s="111" t="s">
        <v>303</v>
      </c>
      <c r="N14" s="109" t="s">
        <v>303</v>
      </c>
      <c r="O14" s="110" t="s">
        <v>303</v>
      </c>
      <c r="P14" s="110" t="s">
        <v>303</v>
      </c>
      <c r="Q14" s="111" t="s">
        <v>303</v>
      </c>
      <c r="R14" s="109" t="s">
        <v>303</v>
      </c>
      <c r="S14" s="110" t="s">
        <v>303</v>
      </c>
      <c r="T14" s="110" t="s">
        <v>303</v>
      </c>
      <c r="U14" s="111" t="s">
        <v>303</v>
      </c>
      <c r="V14" s="109" t="s">
        <v>303</v>
      </c>
      <c r="W14" s="110" t="s">
        <v>303</v>
      </c>
      <c r="X14" s="110" t="s">
        <v>303</v>
      </c>
      <c r="Y14" s="111" t="s">
        <v>303</v>
      </c>
      <c r="Z14" s="109" t="s">
        <v>303</v>
      </c>
      <c r="AA14" s="110" t="s">
        <v>303</v>
      </c>
      <c r="AB14" s="110" t="s">
        <v>303</v>
      </c>
      <c r="AC14" s="112" t="s">
        <v>303</v>
      </c>
    </row>
    <row r="15" spans="1:29" x14ac:dyDescent="0.25">
      <c r="A15" s="113" t="s">
        <v>312</v>
      </c>
      <c r="B15" s="114" t="s">
        <v>303</v>
      </c>
      <c r="C15" s="115" t="s">
        <v>303</v>
      </c>
      <c r="D15" s="115" t="s">
        <v>304</v>
      </c>
      <c r="E15" s="116" t="s">
        <v>303</v>
      </c>
      <c r="F15" s="114" t="s">
        <v>303</v>
      </c>
      <c r="G15" s="115" t="s">
        <v>303</v>
      </c>
      <c r="H15" s="115" t="s">
        <v>304</v>
      </c>
      <c r="I15" s="116" t="s">
        <v>303</v>
      </c>
      <c r="J15" s="114" t="s">
        <v>303</v>
      </c>
      <c r="K15" s="115" t="s">
        <v>303</v>
      </c>
      <c r="L15" s="115" t="s">
        <v>303</v>
      </c>
      <c r="M15" s="116" t="s">
        <v>303</v>
      </c>
      <c r="N15" s="114" t="s">
        <v>303</v>
      </c>
      <c r="O15" s="115" t="s">
        <v>303</v>
      </c>
      <c r="P15" s="115" t="s">
        <v>303</v>
      </c>
      <c r="Q15" s="116" t="s">
        <v>303</v>
      </c>
      <c r="R15" s="114" t="s">
        <v>303</v>
      </c>
      <c r="S15" s="115" t="s">
        <v>303</v>
      </c>
      <c r="T15" s="115" t="s">
        <v>303</v>
      </c>
      <c r="U15" s="116" t="s">
        <v>303</v>
      </c>
      <c r="V15" s="114" t="s">
        <v>303</v>
      </c>
      <c r="W15" s="115" t="s">
        <v>303</v>
      </c>
      <c r="X15" s="115" t="s">
        <v>303</v>
      </c>
      <c r="Y15" s="116" t="s">
        <v>303</v>
      </c>
      <c r="Z15" s="114" t="s">
        <v>303</v>
      </c>
      <c r="AA15" s="115" t="s">
        <v>303</v>
      </c>
      <c r="AB15" s="115" t="s">
        <v>303</v>
      </c>
      <c r="AC15" s="117" t="s">
        <v>303</v>
      </c>
    </row>
    <row r="16" spans="1:29" x14ac:dyDescent="0.25">
      <c r="A16" s="108" t="s">
        <v>313</v>
      </c>
      <c r="B16" s="109" t="s">
        <v>303</v>
      </c>
      <c r="C16" s="110" t="s">
        <v>303</v>
      </c>
      <c r="D16" s="110" t="s">
        <v>303</v>
      </c>
      <c r="E16" s="111" t="s">
        <v>303</v>
      </c>
      <c r="F16" s="109" t="s">
        <v>303</v>
      </c>
      <c r="G16" s="110" t="s">
        <v>303</v>
      </c>
      <c r="H16" s="110" t="s">
        <v>303</v>
      </c>
      <c r="I16" s="111" t="s">
        <v>303</v>
      </c>
      <c r="J16" s="109" t="s">
        <v>303</v>
      </c>
      <c r="K16" s="110" t="s">
        <v>303</v>
      </c>
      <c r="L16" s="110" t="s">
        <v>303</v>
      </c>
      <c r="M16" s="111" t="s">
        <v>303</v>
      </c>
      <c r="N16" s="109" t="s">
        <v>303</v>
      </c>
      <c r="O16" s="110" t="s">
        <v>303</v>
      </c>
      <c r="P16" s="110" t="s">
        <v>303</v>
      </c>
      <c r="Q16" s="111" t="s">
        <v>303</v>
      </c>
      <c r="R16" s="109" t="s">
        <v>303</v>
      </c>
      <c r="S16" s="110" t="s">
        <v>303</v>
      </c>
      <c r="T16" s="110" t="s">
        <v>303</v>
      </c>
      <c r="U16" s="111" t="s">
        <v>303</v>
      </c>
      <c r="V16" s="109" t="s">
        <v>303</v>
      </c>
      <c r="W16" s="110" t="s">
        <v>303</v>
      </c>
      <c r="X16" s="110" t="s">
        <v>303</v>
      </c>
      <c r="Y16" s="111" t="s">
        <v>303</v>
      </c>
      <c r="Z16" s="109" t="s">
        <v>303</v>
      </c>
      <c r="AA16" s="110" t="s">
        <v>303</v>
      </c>
      <c r="AB16" s="110" t="s">
        <v>303</v>
      </c>
      <c r="AC16" s="112" t="s">
        <v>303</v>
      </c>
    </row>
    <row r="17" spans="1:29" x14ac:dyDescent="0.25">
      <c r="A17" s="113" t="s">
        <v>314</v>
      </c>
      <c r="B17" s="114" t="s">
        <v>303</v>
      </c>
      <c r="C17" s="115" t="s">
        <v>304</v>
      </c>
      <c r="D17" s="115" t="s">
        <v>303</v>
      </c>
      <c r="E17" s="116" t="s">
        <v>303</v>
      </c>
      <c r="F17" s="114" t="s">
        <v>303</v>
      </c>
      <c r="G17" s="115" t="s">
        <v>304</v>
      </c>
      <c r="H17" s="115" t="s">
        <v>306</v>
      </c>
      <c r="I17" s="116" t="s">
        <v>303</v>
      </c>
      <c r="J17" s="114" t="s">
        <v>303</v>
      </c>
      <c r="K17" s="115" t="s">
        <v>303</v>
      </c>
      <c r="L17" s="115" t="s">
        <v>306</v>
      </c>
      <c r="M17" s="116" t="s">
        <v>303</v>
      </c>
      <c r="N17" s="114" t="s">
        <v>303</v>
      </c>
      <c r="O17" s="115" t="s">
        <v>303</v>
      </c>
      <c r="P17" s="115" t="s">
        <v>306</v>
      </c>
      <c r="Q17" s="116" t="s">
        <v>303</v>
      </c>
      <c r="R17" s="114" t="s">
        <v>303</v>
      </c>
      <c r="S17" s="115" t="s">
        <v>303</v>
      </c>
      <c r="T17" s="115" t="s">
        <v>306</v>
      </c>
      <c r="U17" s="116" t="s">
        <v>303</v>
      </c>
      <c r="V17" s="114" t="s">
        <v>303</v>
      </c>
      <c r="W17" s="115" t="s">
        <v>303</v>
      </c>
      <c r="X17" s="115" t="s">
        <v>306</v>
      </c>
      <c r="Y17" s="116" t="s">
        <v>303</v>
      </c>
      <c r="Z17" s="114" t="s">
        <v>303</v>
      </c>
      <c r="AA17" s="115" t="s">
        <v>303</v>
      </c>
      <c r="AB17" s="115" t="s">
        <v>306</v>
      </c>
      <c r="AC17" s="117" t="s">
        <v>303</v>
      </c>
    </row>
    <row r="18" spans="1:29" x14ac:dyDescent="0.25">
      <c r="A18" s="108" t="s">
        <v>315</v>
      </c>
      <c r="B18" s="109" t="s">
        <v>303</v>
      </c>
      <c r="C18" s="110" t="s">
        <v>303</v>
      </c>
      <c r="D18" s="110" t="s">
        <v>303</v>
      </c>
      <c r="E18" s="111" t="s">
        <v>303</v>
      </c>
      <c r="F18" s="109" t="s">
        <v>303</v>
      </c>
      <c r="G18" s="110" t="s">
        <v>303</v>
      </c>
      <c r="H18" s="110" t="s">
        <v>303</v>
      </c>
      <c r="I18" s="111" t="s">
        <v>303</v>
      </c>
      <c r="J18" s="109" t="s">
        <v>303</v>
      </c>
      <c r="K18" s="110" t="s">
        <v>303</v>
      </c>
      <c r="L18" s="110" t="s">
        <v>303</v>
      </c>
      <c r="M18" s="111" t="s">
        <v>303</v>
      </c>
      <c r="N18" s="109" t="s">
        <v>303</v>
      </c>
      <c r="O18" s="110" t="s">
        <v>303</v>
      </c>
      <c r="P18" s="110" t="s">
        <v>303</v>
      </c>
      <c r="Q18" s="111" t="s">
        <v>303</v>
      </c>
      <c r="R18" s="109" t="s">
        <v>303</v>
      </c>
      <c r="S18" s="110" t="s">
        <v>303</v>
      </c>
      <c r="T18" s="110" t="s">
        <v>303</v>
      </c>
      <c r="U18" s="111" t="s">
        <v>303</v>
      </c>
      <c r="V18" s="109" t="s">
        <v>303</v>
      </c>
      <c r="W18" s="110" t="s">
        <v>303</v>
      </c>
      <c r="X18" s="110" t="s">
        <v>303</v>
      </c>
      <c r="Y18" s="111" t="s">
        <v>303</v>
      </c>
      <c r="Z18" s="109" t="s">
        <v>303</v>
      </c>
      <c r="AA18" s="110" t="s">
        <v>303</v>
      </c>
      <c r="AB18" s="110" t="s">
        <v>303</v>
      </c>
      <c r="AC18" s="112" t="s">
        <v>303</v>
      </c>
    </row>
    <row r="19" spans="1:29" x14ac:dyDescent="0.25">
      <c r="A19" s="113" t="s">
        <v>316</v>
      </c>
      <c r="B19" s="114" t="s">
        <v>303</v>
      </c>
      <c r="C19" s="115" t="s">
        <v>303</v>
      </c>
      <c r="D19" s="115" t="s">
        <v>304</v>
      </c>
      <c r="E19" s="116" t="s">
        <v>304</v>
      </c>
      <c r="F19" s="114" t="s">
        <v>303</v>
      </c>
      <c r="G19" s="115" t="s">
        <v>304</v>
      </c>
      <c r="H19" s="115" t="s">
        <v>306</v>
      </c>
      <c r="I19" s="116" t="s">
        <v>304</v>
      </c>
      <c r="J19" s="114" t="s">
        <v>303</v>
      </c>
      <c r="K19" s="115" t="s">
        <v>304</v>
      </c>
      <c r="L19" s="115" t="s">
        <v>306</v>
      </c>
      <c r="M19" s="116" t="s">
        <v>303</v>
      </c>
      <c r="N19" s="114" t="s">
        <v>303</v>
      </c>
      <c r="O19" s="115" t="s">
        <v>303</v>
      </c>
      <c r="P19" s="115" t="s">
        <v>306</v>
      </c>
      <c r="Q19" s="116" t="s">
        <v>303</v>
      </c>
      <c r="R19" s="114" t="s">
        <v>303</v>
      </c>
      <c r="S19" s="115" t="s">
        <v>303</v>
      </c>
      <c r="T19" s="115" t="s">
        <v>306</v>
      </c>
      <c r="U19" s="116" t="s">
        <v>303</v>
      </c>
      <c r="V19" s="114" t="s">
        <v>303</v>
      </c>
      <c r="W19" s="115" t="s">
        <v>303</v>
      </c>
      <c r="X19" s="115" t="s">
        <v>306</v>
      </c>
      <c r="Y19" s="116" t="s">
        <v>303</v>
      </c>
      <c r="Z19" s="114" t="s">
        <v>303</v>
      </c>
      <c r="AA19" s="115" t="s">
        <v>303</v>
      </c>
      <c r="AB19" s="115" t="s">
        <v>306</v>
      </c>
      <c r="AC19" s="117" t="s">
        <v>303</v>
      </c>
    </row>
    <row r="20" spans="1:29" x14ac:dyDescent="0.25">
      <c r="A20" s="108" t="s">
        <v>317</v>
      </c>
      <c r="B20" s="109" t="s">
        <v>303</v>
      </c>
      <c r="C20" s="110" t="s">
        <v>303</v>
      </c>
      <c r="D20" s="110" t="s">
        <v>304</v>
      </c>
      <c r="E20" s="111" t="s">
        <v>303</v>
      </c>
      <c r="F20" s="109" t="s">
        <v>303</v>
      </c>
      <c r="G20" s="110" t="s">
        <v>303</v>
      </c>
      <c r="H20" s="110" t="s">
        <v>306</v>
      </c>
      <c r="I20" s="111" t="s">
        <v>303</v>
      </c>
      <c r="J20" s="109" t="s">
        <v>303</v>
      </c>
      <c r="K20" s="110" t="s">
        <v>303</v>
      </c>
      <c r="L20" s="110" t="s">
        <v>306</v>
      </c>
      <c r="M20" s="111" t="s">
        <v>303</v>
      </c>
      <c r="N20" s="109" t="s">
        <v>303</v>
      </c>
      <c r="O20" s="110" t="s">
        <v>303</v>
      </c>
      <c r="P20" s="110" t="s">
        <v>306</v>
      </c>
      <c r="Q20" s="111" t="s">
        <v>303</v>
      </c>
      <c r="R20" s="109" t="s">
        <v>303</v>
      </c>
      <c r="S20" s="110" t="s">
        <v>303</v>
      </c>
      <c r="T20" s="110" t="s">
        <v>306</v>
      </c>
      <c r="U20" s="111" t="s">
        <v>303</v>
      </c>
      <c r="V20" s="109" t="s">
        <v>303</v>
      </c>
      <c r="W20" s="110" t="s">
        <v>303</v>
      </c>
      <c r="X20" s="110" t="s">
        <v>306</v>
      </c>
      <c r="Y20" s="111" t="s">
        <v>303</v>
      </c>
      <c r="Z20" s="109" t="s">
        <v>303</v>
      </c>
      <c r="AA20" s="110" t="s">
        <v>303</v>
      </c>
      <c r="AB20" s="110" t="s">
        <v>306</v>
      </c>
      <c r="AC20" s="112" t="s">
        <v>303</v>
      </c>
    </row>
    <row r="21" spans="1:29" x14ac:dyDescent="0.25">
      <c r="A21" s="113" t="s">
        <v>318</v>
      </c>
      <c r="B21" s="114" t="s">
        <v>303</v>
      </c>
      <c r="C21" s="115" t="s">
        <v>303</v>
      </c>
      <c r="D21" s="115" t="s">
        <v>303</v>
      </c>
      <c r="E21" s="116" t="s">
        <v>303</v>
      </c>
      <c r="F21" s="114" t="s">
        <v>303</v>
      </c>
      <c r="G21" s="115" t="s">
        <v>303</v>
      </c>
      <c r="H21" s="115" t="s">
        <v>303</v>
      </c>
      <c r="I21" s="116" t="s">
        <v>303</v>
      </c>
      <c r="J21" s="114" t="s">
        <v>303</v>
      </c>
      <c r="K21" s="115" t="s">
        <v>303</v>
      </c>
      <c r="L21" s="115" t="s">
        <v>303</v>
      </c>
      <c r="M21" s="116" t="s">
        <v>303</v>
      </c>
      <c r="N21" s="114" t="s">
        <v>303</v>
      </c>
      <c r="O21" s="115" t="s">
        <v>303</v>
      </c>
      <c r="P21" s="115" t="s">
        <v>303</v>
      </c>
      <c r="Q21" s="116" t="s">
        <v>303</v>
      </c>
      <c r="R21" s="114" t="s">
        <v>303</v>
      </c>
      <c r="S21" s="115" t="s">
        <v>303</v>
      </c>
      <c r="T21" s="115" t="s">
        <v>303</v>
      </c>
      <c r="U21" s="116" t="s">
        <v>303</v>
      </c>
      <c r="V21" s="114" t="s">
        <v>303</v>
      </c>
      <c r="W21" s="115" t="s">
        <v>303</v>
      </c>
      <c r="X21" s="115" t="s">
        <v>303</v>
      </c>
      <c r="Y21" s="116" t="s">
        <v>303</v>
      </c>
      <c r="Z21" s="114" t="s">
        <v>303</v>
      </c>
      <c r="AA21" s="115" t="s">
        <v>303</v>
      </c>
      <c r="AB21" s="115" t="s">
        <v>303</v>
      </c>
      <c r="AC21" s="117" t="s">
        <v>303</v>
      </c>
    </row>
    <row r="22" spans="1:29" x14ac:dyDescent="0.25">
      <c r="A22" s="108" t="s">
        <v>319</v>
      </c>
      <c r="B22" s="109" t="s">
        <v>303</v>
      </c>
      <c r="C22" s="110" t="s">
        <v>303</v>
      </c>
      <c r="D22" s="110" t="s">
        <v>303</v>
      </c>
      <c r="E22" s="111" t="s">
        <v>303</v>
      </c>
      <c r="F22" s="109" t="s">
        <v>303</v>
      </c>
      <c r="G22" s="110" t="s">
        <v>303</v>
      </c>
      <c r="H22" s="110" t="s">
        <v>303</v>
      </c>
      <c r="I22" s="111" t="s">
        <v>303</v>
      </c>
      <c r="J22" s="109" t="s">
        <v>303</v>
      </c>
      <c r="K22" s="110" t="s">
        <v>303</v>
      </c>
      <c r="L22" s="110" t="s">
        <v>303</v>
      </c>
      <c r="M22" s="111" t="s">
        <v>303</v>
      </c>
      <c r="N22" s="109" t="s">
        <v>303</v>
      </c>
      <c r="O22" s="110" t="s">
        <v>303</v>
      </c>
      <c r="P22" s="110" t="s">
        <v>303</v>
      </c>
      <c r="Q22" s="111" t="s">
        <v>303</v>
      </c>
      <c r="R22" s="109" t="s">
        <v>303</v>
      </c>
      <c r="S22" s="110" t="s">
        <v>303</v>
      </c>
      <c r="T22" s="110" t="s">
        <v>303</v>
      </c>
      <c r="U22" s="111" t="s">
        <v>303</v>
      </c>
      <c r="V22" s="109" t="s">
        <v>303</v>
      </c>
      <c r="W22" s="110" t="s">
        <v>303</v>
      </c>
      <c r="X22" s="110" t="s">
        <v>303</v>
      </c>
      <c r="Y22" s="111" t="s">
        <v>303</v>
      </c>
      <c r="Z22" s="109" t="s">
        <v>303</v>
      </c>
      <c r="AA22" s="110" t="s">
        <v>303</v>
      </c>
      <c r="AB22" s="110" t="s">
        <v>303</v>
      </c>
      <c r="AC22" s="112" t="s">
        <v>303</v>
      </c>
    </row>
    <row r="23" spans="1:29" x14ac:dyDescent="0.25">
      <c r="A23" s="113" t="s">
        <v>320</v>
      </c>
      <c r="B23" s="114" t="s">
        <v>303</v>
      </c>
      <c r="C23" s="115" t="s">
        <v>303</v>
      </c>
      <c r="D23" s="115" t="s">
        <v>304</v>
      </c>
      <c r="E23" s="116" t="s">
        <v>303</v>
      </c>
      <c r="F23" s="114" t="s">
        <v>303</v>
      </c>
      <c r="G23" s="115" t="s">
        <v>303</v>
      </c>
      <c r="H23" s="115" t="s">
        <v>304</v>
      </c>
      <c r="I23" s="116" t="s">
        <v>303</v>
      </c>
      <c r="J23" s="114" t="s">
        <v>303</v>
      </c>
      <c r="K23" s="115" t="s">
        <v>303</v>
      </c>
      <c r="L23" s="115" t="s">
        <v>303</v>
      </c>
      <c r="M23" s="116" t="s">
        <v>303</v>
      </c>
      <c r="N23" s="114" t="s">
        <v>303</v>
      </c>
      <c r="O23" s="115" t="s">
        <v>303</v>
      </c>
      <c r="P23" s="115" t="s">
        <v>303</v>
      </c>
      <c r="Q23" s="116" t="s">
        <v>303</v>
      </c>
      <c r="R23" s="114" t="s">
        <v>303</v>
      </c>
      <c r="S23" s="115" t="s">
        <v>303</v>
      </c>
      <c r="T23" s="115" t="s">
        <v>303</v>
      </c>
      <c r="U23" s="116" t="s">
        <v>303</v>
      </c>
      <c r="V23" s="114" t="s">
        <v>303</v>
      </c>
      <c r="W23" s="115" t="s">
        <v>303</v>
      </c>
      <c r="X23" s="115" t="s">
        <v>303</v>
      </c>
      <c r="Y23" s="116" t="s">
        <v>303</v>
      </c>
      <c r="Z23" s="114" t="s">
        <v>303</v>
      </c>
      <c r="AA23" s="115" t="s">
        <v>303</v>
      </c>
      <c r="AB23" s="115" t="s">
        <v>303</v>
      </c>
      <c r="AC23" s="117" t="s">
        <v>303</v>
      </c>
    </row>
    <row r="24" spans="1:29" x14ac:dyDescent="0.25">
      <c r="A24" s="108" t="s">
        <v>321</v>
      </c>
      <c r="B24" s="109" t="s">
        <v>303</v>
      </c>
      <c r="C24" s="110" t="s">
        <v>303</v>
      </c>
      <c r="D24" s="110" t="s">
        <v>303</v>
      </c>
      <c r="E24" s="111" t="s">
        <v>303</v>
      </c>
      <c r="F24" s="109" t="s">
        <v>303</v>
      </c>
      <c r="G24" s="110" t="s">
        <v>303</v>
      </c>
      <c r="H24" s="110" t="s">
        <v>304</v>
      </c>
      <c r="I24" s="111" t="s">
        <v>303</v>
      </c>
      <c r="J24" s="109" t="s">
        <v>303</v>
      </c>
      <c r="K24" s="110" t="s">
        <v>303</v>
      </c>
      <c r="L24" s="110" t="s">
        <v>303</v>
      </c>
      <c r="M24" s="111" t="s">
        <v>303</v>
      </c>
      <c r="N24" s="109" t="s">
        <v>303</v>
      </c>
      <c r="O24" s="110" t="s">
        <v>303</v>
      </c>
      <c r="P24" s="110" t="s">
        <v>303</v>
      </c>
      <c r="Q24" s="111" t="s">
        <v>303</v>
      </c>
      <c r="R24" s="109" t="s">
        <v>303</v>
      </c>
      <c r="S24" s="110" t="s">
        <v>303</v>
      </c>
      <c r="T24" s="110" t="s">
        <v>303</v>
      </c>
      <c r="U24" s="111" t="s">
        <v>303</v>
      </c>
      <c r="V24" s="109" t="s">
        <v>303</v>
      </c>
      <c r="W24" s="110" t="s">
        <v>303</v>
      </c>
      <c r="X24" s="110" t="s">
        <v>303</v>
      </c>
      <c r="Y24" s="111" t="s">
        <v>303</v>
      </c>
      <c r="Z24" s="109" t="s">
        <v>303</v>
      </c>
      <c r="AA24" s="110" t="s">
        <v>303</v>
      </c>
      <c r="AB24" s="110" t="s">
        <v>303</v>
      </c>
      <c r="AC24" s="112" t="s">
        <v>303</v>
      </c>
    </row>
    <row r="25" spans="1:29" x14ac:dyDescent="0.25">
      <c r="A25" s="113" t="s">
        <v>322</v>
      </c>
      <c r="B25" s="114" t="s">
        <v>303</v>
      </c>
      <c r="C25" s="115" t="s">
        <v>304</v>
      </c>
      <c r="D25" s="115" t="s">
        <v>304</v>
      </c>
      <c r="E25" s="116" t="s">
        <v>304</v>
      </c>
      <c r="F25" s="114" t="s">
        <v>303</v>
      </c>
      <c r="G25" s="115" t="s">
        <v>304</v>
      </c>
      <c r="H25" s="115" t="s">
        <v>304</v>
      </c>
      <c r="I25" s="116" t="s">
        <v>304</v>
      </c>
      <c r="J25" s="114" t="s">
        <v>303</v>
      </c>
      <c r="K25" s="115" t="s">
        <v>304</v>
      </c>
      <c r="L25" s="115" t="s">
        <v>304</v>
      </c>
      <c r="M25" s="116" t="s">
        <v>304</v>
      </c>
      <c r="N25" s="114" t="s">
        <v>303</v>
      </c>
      <c r="O25" s="115" t="s">
        <v>304</v>
      </c>
      <c r="P25" s="115" t="s">
        <v>304</v>
      </c>
      <c r="Q25" s="116" t="s">
        <v>304</v>
      </c>
      <c r="R25" s="114" t="s">
        <v>303</v>
      </c>
      <c r="S25" s="115" t="s">
        <v>304</v>
      </c>
      <c r="T25" s="115" t="s">
        <v>304</v>
      </c>
      <c r="U25" s="116" t="s">
        <v>304</v>
      </c>
      <c r="V25" s="114" t="s">
        <v>303</v>
      </c>
      <c r="W25" s="115" t="s">
        <v>304</v>
      </c>
      <c r="X25" s="115" t="s">
        <v>304</v>
      </c>
      <c r="Y25" s="116" t="s">
        <v>304</v>
      </c>
      <c r="Z25" s="114" t="s">
        <v>303</v>
      </c>
      <c r="AA25" s="115" t="s">
        <v>304</v>
      </c>
      <c r="AB25" s="115" t="s">
        <v>304</v>
      </c>
      <c r="AC25" s="117" t="s">
        <v>304</v>
      </c>
    </row>
    <row r="26" spans="1:29" x14ac:dyDescent="0.25">
      <c r="A26" s="108" t="s">
        <v>323</v>
      </c>
      <c r="B26" s="109" t="s">
        <v>303</v>
      </c>
      <c r="C26" s="110" t="s">
        <v>303</v>
      </c>
      <c r="D26" s="110" t="s">
        <v>303</v>
      </c>
      <c r="E26" s="111" t="s">
        <v>303</v>
      </c>
      <c r="F26" s="109" t="s">
        <v>303</v>
      </c>
      <c r="G26" s="110" t="s">
        <v>303</v>
      </c>
      <c r="H26" s="110" t="s">
        <v>303</v>
      </c>
      <c r="I26" s="111" t="s">
        <v>303</v>
      </c>
      <c r="J26" s="109" t="s">
        <v>303</v>
      </c>
      <c r="K26" s="110" t="s">
        <v>303</v>
      </c>
      <c r="L26" s="110" t="s">
        <v>303</v>
      </c>
      <c r="M26" s="111" t="s">
        <v>303</v>
      </c>
      <c r="N26" s="109" t="s">
        <v>303</v>
      </c>
      <c r="O26" s="110" t="s">
        <v>303</v>
      </c>
      <c r="P26" s="110" t="s">
        <v>303</v>
      </c>
      <c r="Q26" s="111" t="s">
        <v>303</v>
      </c>
      <c r="R26" s="109" t="s">
        <v>303</v>
      </c>
      <c r="S26" s="110" t="s">
        <v>303</v>
      </c>
      <c r="T26" s="110" t="s">
        <v>303</v>
      </c>
      <c r="U26" s="111" t="s">
        <v>303</v>
      </c>
      <c r="V26" s="109" t="s">
        <v>303</v>
      </c>
      <c r="W26" s="110" t="s">
        <v>303</v>
      </c>
      <c r="X26" s="110" t="s">
        <v>303</v>
      </c>
      <c r="Y26" s="111" t="s">
        <v>303</v>
      </c>
      <c r="Z26" s="109" t="s">
        <v>303</v>
      </c>
      <c r="AA26" s="110" t="s">
        <v>303</v>
      </c>
      <c r="AB26" s="110" t="s">
        <v>303</v>
      </c>
      <c r="AC26" s="112" t="s">
        <v>303</v>
      </c>
    </row>
    <row r="27" spans="1:29" x14ac:dyDescent="0.25">
      <c r="A27" s="113" t="s">
        <v>324</v>
      </c>
      <c r="B27" s="114" t="s">
        <v>303</v>
      </c>
      <c r="C27" s="115" t="s">
        <v>304</v>
      </c>
      <c r="D27" s="115" t="s">
        <v>304</v>
      </c>
      <c r="E27" s="116" t="s">
        <v>303</v>
      </c>
      <c r="F27" s="114" t="s">
        <v>303</v>
      </c>
      <c r="G27" s="115" t="s">
        <v>303</v>
      </c>
      <c r="H27" s="115" t="s">
        <v>304</v>
      </c>
      <c r="I27" s="116" t="s">
        <v>303</v>
      </c>
      <c r="J27" s="114" t="s">
        <v>303</v>
      </c>
      <c r="K27" s="115" t="s">
        <v>303</v>
      </c>
      <c r="L27" s="115" t="s">
        <v>304</v>
      </c>
      <c r="M27" s="116" t="s">
        <v>303</v>
      </c>
      <c r="N27" s="114" t="s">
        <v>303</v>
      </c>
      <c r="O27" s="115" t="s">
        <v>303</v>
      </c>
      <c r="P27" s="115" t="s">
        <v>304</v>
      </c>
      <c r="Q27" s="116" t="s">
        <v>303</v>
      </c>
      <c r="R27" s="114" t="s">
        <v>303</v>
      </c>
      <c r="S27" s="115" t="s">
        <v>303</v>
      </c>
      <c r="T27" s="115" t="s">
        <v>304</v>
      </c>
      <c r="U27" s="116" t="s">
        <v>303</v>
      </c>
      <c r="V27" s="114" t="s">
        <v>303</v>
      </c>
      <c r="W27" s="115" t="s">
        <v>303</v>
      </c>
      <c r="X27" s="115" t="s">
        <v>304</v>
      </c>
      <c r="Y27" s="116" t="s">
        <v>303</v>
      </c>
      <c r="Z27" s="114" t="s">
        <v>303</v>
      </c>
      <c r="AA27" s="115" t="s">
        <v>303</v>
      </c>
      <c r="AB27" s="115" t="s">
        <v>304</v>
      </c>
      <c r="AC27" s="117" t="s">
        <v>303</v>
      </c>
    </row>
    <row r="28" spans="1:29" ht="17.25" x14ac:dyDescent="0.25">
      <c r="A28" s="118" t="s">
        <v>325</v>
      </c>
      <c r="B28" s="119" t="s">
        <v>71</v>
      </c>
      <c r="C28" s="120" t="s">
        <v>71</v>
      </c>
      <c r="D28" s="120" t="s">
        <v>71</v>
      </c>
      <c r="E28" s="121" t="s">
        <v>71</v>
      </c>
      <c r="F28" s="119" t="s">
        <v>71</v>
      </c>
      <c r="G28" s="120" t="s">
        <v>71</v>
      </c>
      <c r="H28" s="120" t="s">
        <v>71</v>
      </c>
      <c r="I28" s="121" t="s">
        <v>71</v>
      </c>
      <c r="J28" s="119" t="s">
        <v>71</v>
      </c>
      <c r="K28" s="120" t="s">
        <v>71</v>
      </c>
      <c r="L28" s="120" t="s">
        <v>71</v>
      </c>
      <c r="M28" s="121" t="s">
        <v>71</v>
      </c>
      <c r="N28" s="119" t="s">
        <v>71</v>
      </c>
      <c r="O28" s="120" t="s">
        <v>71</v>
      </c>
      <c r="P28" s="120" t="s">
        <v>71</v>
      </c>
      <c r="Q28" s="121" t="s">
        <v>71</v>
      </c>
      <c r="R28" s="119" t="s">
        <v>303</v>
      </c>
      <c r="S28" s="120" t="s">
        <v>303</v>
      </c>
      <c r="T28" s="120" t="s">
        <v>303</v>
      </c>
      <c r="U28" s="121" t="s">
        <v>303</v>
      </c>
      <c r="V28" s="119" t="s">
        <v>303</v>
      </c>
      <c r="W28" s="120" t="s">
        <v>303</v>
      </c>
      <c r="X28" s="120" t="s">
        <v>303</v>
      </c>
      <c r="Y28" s="121" t="s">
        <v>303</v>
      </c>
      <c r="Z28" s="119" t="s">
        <v>303</v>
      </c>
      <c r="AA28" s="120" t="s">
        <v>303</v>
      </c>
      <c r="AB28" s="120" t="s">
        <v>303</v>
      </c>
      <c r="AC28" s="122" t="s">
        <v>303</v>
      </c>
    </row>
    <row r="29" spans="1:29" s="35" customFormat="1" ht="12" x14ac:dyDescent="0.25">
      <c r="A29" s="35" t="s">
        <v>326</v>
      </c>
    </row>
    <row r="30" spans="1:29" s="35" customFormat="1" ht="12" x14ac:dyDescent="0.25">
      <c r="A30" s="35" t="s">
        <v>327</v>
      </c>
    </row>
    <row r="31" spans="1:29" s="35" customFormat="1" ht="12" x14ac:dyDescent="0.25">
      <c r="A31" s="35" t="s">
        <v>328</v>
      </c>
    </row>
    <row r="32" spans="1:29" s="35" customFormat="1" ht="12" x14ac:dyDescent="0.25">
      <c r="A32" s="35" t="s">
        <v>329</v>
      </c>
    </row>
  </sheetData>
  <mergeCells count="8">
    <mergeCell ref="V6:Y6"/>
    <mergeCell ref="Z6:AC6"/>
    <mergeCell ref="A3:G3"/>
    <mergeCell ref="B6:E6"/>
    <mergeCell ref="F6:I6"/>
    <mergeCell ref="J6:M6"/>
    <mergeCell ref="N6:Q6"/>
    <mergeCell ref="R6:U6"/>
  </mergeCells>
  <hyperlinks>
    <hyperlink ref="A1" location="'Contents'!B7" display="⇐ Return to contents" xr:uid="{286EF107-362B-435B-8811-E38833068E3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D702F-FC88-4C1B-91AD-29B14A4AA888}">
  <sheetPr codeName="Sheet14">
    <tabColor theme="4" tint="0.39997558519241921"/>
  </sheetPr>
  <dimension ref="A1:H60"/>
  <sheetViews>
    <sheetView topLeftCell="A46" workbookViewId="0">
      <selection activeCell="D57" sqref="D57"/>
    </sheetView>
    <sheetView workbookViewId="1"/>
  </sheetViews>
  <sheetFormatPr defaultColWidth="8.85546875" defaultRowHeight="15" x14ac:dyDescent="0.25"/>
  <cols>
    <col min="2" max="2" width="3.140625" customWidth="1"/>
    <col min="3" max="3" width="20.7109375" customWidth="1"/>
    <col min="4" max="4" width="60.7109375" customWidth="1"/>
    <col min="5" max="5" width="20.7109375" customWidth="1"/>
    <col min="6" max="6" width="3.140625" customWidth="1"/>
    <col min="8" max="8" width="9.140625" customWidth="1"/>
  </cols>
  <sheetData>
    <row r="1" spans="1:8" ht="15.75" thickBot="1" x14ac:dyDescent="0.3">
      <c r="A1" s="16" t="s">
        <v>7</v>
      </c>
      <c r="B1" s="1"/>
    </row>
    <row r="2" spans="1:8" ht="18" customHeight="1" x14ac:dyDescent="0.25">
      <c r="B2" s="2"/>
      <c r="C2" s="3"/>
      <c r="D2" s="3"/>
      <c r="E2" s="3"/>
      <c r="F2" s="4"/>
    </row>
    <row r="3" spans="1:8" s="5" customFormat="1" ht="28.5" x14ac:dyDescent="0.35">
      <c r="B3" s="6"/>
      <c r="C3" s="214" t="s">
        <v>0</v>
      </c>
      <c r="D3" s="214"/>
      <c r="E3" s="214"/>
      <c r="F3" s="7"/>
      <c r="G3" s="8"/>
      <c r="H3"/>
    </row>
    <row r="4" spans="1:8" s="5" customFormat="1" ht="130.5" customHeight="1" x14ac:dyDescent="0.35">
      <c r="B4" s="6"/>
      <c r="C4" s="215" t="s">
        <v>492</v>
      </c>
      <c r="D4" s="215"/>
      <c r="E4" s="215"/>
      <c r="F4" s="7"/>
      <c r="G4" s="8"/>
      <c r="H4"/>
    </row>
    <row r="5" spans="1:8" s="5" customFormat="1" ht="4.9000000000000004" customHeight="1" x14ac:dyDescent="0.35">
      <c r="B5" s="6"/>
      <c r="C5" s="200"/>
      <c r="D5" s="200"/>
      <c r="E5" s="200"/>
      <c r="F5" s="7"/>
      <c r="G5" s="8"/>
      <c r="H5"/>
    </row>
    <row r="6" spans="1:8" ht="28.5" customHeight="1" x14ac:dyDescent="0.3">
      <c r="B6" s="9"/>
      <c r="C6" s="217" t="s">
        <v>8</v>
      </c>
      <c r="D6" s="217"/>
      <c r="E6" s="217"/>
      <c r="F6" s="17"/>
      <c r="G6" s="18"/>
    </row>
    <row r="7" spans="1:8" ht="30" x14ac:dyDescent="0.25">
      <c r="B7" s="9"/>
      <c r="C7" s="206" t="s">
        <v>9</v>
      </c>
      <c r="D7" s="206" t="s">
        <v>10</v>
      </c>
      <c r="E7" s="207" t="s">
        <v>11</v>
      </c>
      <c r="F7" s="11"/>
    </row>
    <row r="8" spans="1:8" ht="18" customHeight="1" x14ac:dyDescent="0.25">
      <c r="B8" s="9"/>
      <c r="C8" s="208" t="s">
        <v>624</v>
      </c>
      <c r="D8" s="209"/>
      <c r="E8" s="210"/>
      <c r="F8" s="11"/>
    </row>
    <row r="9" spans="1:8" x14ac:dyDescent="0.25">
      <c r="B9" s="9"/>
      <c r="C9" s="208"/>
      <c r="D9" s="211" t="s">
        <v>517</v>
      </c>
      <c r="E9" s="210"/>
      <c r="F9" s="11"/>
    </row>
    <row r="10" spans="1:8" x14ac:dyDescent="0.25">
      <c r="B10" s="9"/>
      <c r="C10" s="208"/>
      <c r="D10" s="211" t="s">
        <v>520</v>
      </c>
      <c r="E10" s="210"/>
      <c r="F10" s="11"/>
    </row>
    <row r="11" spans="1:8" x14ac:dyDescent="0.25">
      <c r="B11" s="9"/>
      <c r="C11" s="208"/>
      <c r="D11" s="211" t="s">
        <v>533</v>
      </c>
      <c r="E11" s="210"/>
      <c r="F11" s="11"/>
    </row>
    <row r="12" spans="1:8" x14ac:dyDescent="0.25">
      <c r="B12" s="9"/>
      <c r="C12" s="208"/>
      <c r="D12" s="211" t="s">
        <v>625</v>
      </c>
      <c r="E12" s="210"/>
      <c r="F12" s="11"/>
    </row>
    <row r="13" spans="1:8" x14ac:dyDescent="0.25">
      <c r="B13" s="9"/>
      <c r="C13" s="208"/>
      <c r="D13" s="211" t="s">
        <v>550</v>
      </c>
      <c r="E13" s="210" t="s">
        <v>303</v>
      </c>
      <c r="F13" s="11"/>
    </row>
    <row r="14" spans="1:8" x14ac:dyDescent="0.25">
      <c r="B14" s="9"/>
      <c r="C14" s="208"/>
      <c r="D14" s="211" t="s">
        <v>552</v>
      </c>
      <c r="E14" s="210"/>
      <c r="F14" s="11"/>
    </row>
    <row r="15" spans="1:8" x14ac:dyDescent="0.25">
      <c r="B15" s="9"/>
      <c r="C15" s="208"/>
      <c r="D15" s="211" t="s">
        <v>569</v>
      </c>
      <c r="E15" s="210"/>
      <c r="F15" s="11"/>
    </row>
    <row r="16" spans="1:8" x14ac:dyDescent="0.25">
      <c r="B16" s="9"/>
      <c r="C16" s="208"/>
      <c r="D16" s="211" t="s">
        <v>581</v>
      </c>
      <c r="E16" s="210"/>
      <c r="F16" s="11"/>
    </row>
    <row r="17" spans="2:6" x14ac:dyDescent="0.25">
      <c r="B17" s="9"/>
      <c r="C17" s="208" t="s">
        <v>626</v>
      </c>
      <c r="D17" s="212"/>
      <c r="E17" s="210"/>
      <c r="F17" s="11"/>
    </row>
    <row r="18" spans="2:6" x14ac:dyDescent="0.25">
      <c r="B18" s="9"/>
      <c r="C18" s="208"/>
      <c r="D18" s="211" t="s">
        <v>627</v>
      </c>
      <c r="E18" s="210"/>
      <c r="F18" s="11"/>
    </row>
    <row r="19" spans="2:6" x14ac:dyDescent="0.25">
      <c r="B19" s="9"/>
      <c r="C19" s="208"/>
      <c r="D19" s="211" t="s">
        <v>594</v>
      </c>
      <c r="E19" s="210"/>
      <c r="F19" s="11"/>
    </row>
    <row r="20" spans="2:6" x14ac:dyDescent="0.25">
      <c r="B20" s="9"/>
      <c r="C20" s="208"/>
      <c r="D20" s="211" t="s">
        <v>610</v>
      </c>
      <c r="E20" s="210"/>
      <c r="F20" s="11"/>
    </row>
    <row r="21" spans="2:6" x14ac:dyDescent="0.25">
      <c r="B21" s="9"/>
      <c r="C21" s="208"/>
      <c r="D21" s="211" t="s">
        <v>611</v>
      </c>
      <c r="E21" s="210"/>
      <c r="F21" s="11"/>
    </row>
    <row r="22" spans="2:6" x14ac:dyDescent="0.25">
      <c r="B22" s="9"/>
      <c r="C22" s="208"/>
      <c r="D22" s="211" t="s">
        <v>609</v>
      </c>
      <c r="E22" s="210" t="s">
        <v>303</v>
      </c>
      <c r="F22" s="11"/>
    </row>
    <row r="23" spans="2:6" x14ac:dyDescent="0.25">
      <c r="B23" s="9"/>
      <c r="C23" s="208" t="s">
        <v>628</v>
      </c>
      <c r="D23" s="212"/>
      <c r="E23" s="210"/>
      <c r="F23" s="11"/>
    </row>
    <row r="24" spans="2:6" x14ac:dyDescent="0.25">
      <c r="B24" s="9"/>
      <c r="C24" s="208"/>
      <c r="D24" s="211" t="s">
        <v>629</v>
      </c>
      <c r="E24" s="210"/>
      <c r="F24" s="11"/>
    </row>
    <row r="25" spans="2:6" x14ac:dyDescent="0.25">
      <c r="B25" s="9"/>
      <c r="C25" s="208"/>
      <c r="D25" s="211" t="s">
        <v>630</v>
      </c>
      <c r="E25" s="210" t="s">
        <v>303</v>
      </c>
      <c r="F25" s="11"/>
    </row>
    <row r="26" spans="2:6" x14ac:dyDescent="0.25">
      <c r="B26" s="9"/>
      <c r="C26" s="208"/>
      <c r="D26" s="211" t="s">
        <v>631</v>
      </c>
      <c r="E26" s="210" t="s">
        <v>303</v>
      </c>
      <c r="F26" s="11"/>
    </row>
    <row r="27" spans="2:6" x14ac:dyDescent="0.25">
      <c r="B27" s="9"/>
      <c r="C27" s="208"/>
      <c r="D27" s="211" t="s">
        <v>632</v>
      </c>
      <c r="E27" s="210" t="s">
        <v>303</v>
      </c>
      <c r="F27" s="11"/>
    </row>
    <row r="28" spans="2:6" x14ac:dyDescent="0.25">
      <c r="B28" s="9"/>
      <c r="C28" s="208"/>
      <c r="D28" s="211" t="s">
        <v>633</v>
      </c>
      <c r="E28" s="210" t="s">
        <v>303</v>
      </c>
      <c r="F28" s="11"/>
    </row>
    <row r="29" spans="2:6" x14ac:dyDescent="0.25">
      <c r="B29" s="9"/>
      <c r="C29" s="208"/>
      <c r="D29" s="211" t="s">
        <v>634</v>
      </c>
      <c r="E29" s="210" t="s">
        <v>303</v>
      </c>
      <c r="F29" s="11"/>
    </row>
    <row r="30" spans="2:6" x14ac:dyDescent="0.25">
      <c r="B30" s="9"/>
      <c r="C30" s="208" t="s">
        <v>635</v>
      </c>
      <c r="D30" s="212"/>
      <c r="E30" s="210"/>
      <c r="F30" s="11"/>
    </row>
    <row r="31" spans="2:6" x14ac:dyDescent="0.25">
      <c r="B31" s="9"/>
      <c r="C31" s="208"/>
      <c r="D31" s="211" t="s">
        <v>636</v>
      </c>
      <c r="E31" s="210"/>
      <c r="F31" s="11"/>
    </row>
    <row r="32" spans="2:6" x14ac:dyDescent="0.25">
      <c r="B32" s="9"/>
      <c r="C32" s="208"/>
      <c r="D32" s="211" t="s">
        <v>637</v>
      </c>
      <c r="E32" s="210" t="s">
        <v>303</v>
      </c>
      <c r="F32" s="11"/>
    </row>
    <row r="33" spans="2:6" x14ac:dyDescent="0.25">
      <c r="B33" s="9"/>
      <c r="C33" s="208"/>
      <c r="D33" s="211" t="s">
        <v>638</v>
      </c>
      <c r="E33" s="210" t="s">
        <v>303</v>
      </c>
      <c r="F33" s="11"/>
    </row>
    <row r="34" spans="2:6" x14ac:dyDescent="0.25">
      <c r="B34" s="9"/>
      <c r="C34" s="208"/>
      <c r="D34" s="211" t="s">
        <v>639</v>
      </c>
      <c r="E34" s="210"/>
      <c r="F34" s="11"/>
    </row>
    <row r="35" spans="2:6" x14ac:dyDescent="0.25">
      <c r="B35" s="9"/>
      <c r="C35" s="208"/>
      <c r="D35" s="211" t="s">
        <v>640</v>
      </c>
      <c r="E35" s="210" t="s">
        <v>303</v>
      </c>
      <c r="F35" s="11"/>
    </row>
    <row r="36" spans="2:6" x14ac:dyDescent="0.25">
      <c r="B36" s="9"/>
      <c r="C36" s="208"/>
      <c r="D36" s="211" t="s">
        <v>641</v>
      </c>
      <c r="E36" s="210" t="s">
        <v>303</v>
      </c>
      <c r="F36" s="11"/>
    </row>
    <row r="37" spans="2:6" x14ac:dyDescent="0.25">
      <c r="B37" s="9"/>
      <c r="C37" s="208"/>
      <c r="D37" s="211" t="s">
        <v>642</v>
      </c>
      <c r="E37" s="210" t="s">
        <v>303</v>
      </c>
      <c r="F37" s="11"/>
    </row>
    <row r="38" spans="2:6" x14ac:dyDescent="0.25">
      <c r="B38" s="9"/>
      <c r="C38" s="208"/>
      <c r="D38" s="211" t="s">
        <v>643</v>
      </c>
      <c r="E38" s="210" t="s">
        <v>303</v>
      </c>
      <c r="F38" s="11"/>
    </row>
    <row r="39" spans="2:6" x14ac:dyDescent="0.25">
      <c r="B39" s="9"/>
      <c r="C39" s="208" t="s">
        <v>644</v>
      </c>
      <c r="D39" s="212"/>
      <c r="E39" s="210"/>
      <c r="F39" s="11"/>
    </row>
    <row r="40" spans="2:6" x14ac:dyDescent="0.25">
      <c r="B40" s="9"/>
      <c r="C40" s="208"/>
      <c r="D40" s="211" t="s">
        <v>645</v>
      </c>
      <c r="E40" s="210" t="s">
        <v>303</v>
      </c>
      <c r="F40" s="11"/>
    </row>
    <row r="41" spans="2:6" x14ac:dyDescent="0.25">
      <c r="B41" s="9"/>
      <c r="C41" s="208"/>
      <c r="D41" s="211" t="s">
        <v>646</v>
      </c>
      <c r="E41" s="210" t="s">
        <v>303</v>
      </c>
      <c r="F41" s="11"/>
    </row>
    <row r="42" spans="2:6" x14ac:dyDescent="0.25">
      <c r="B42" s="9"/>
      <c r="C42" s="208"/>
      <c r="D42" s="211" t="s">
        <v>647</v>
      </c>
      <c r="E42" s="210" t="s">
        <v>303</v>
      </c>
      <c r="F42" s="11"/>
    </row>
    <row r="43" spans="2:6" x14ac:dyDescent="0.25">
      <c r="B43" s="9"/>
      <c r="C43" s="208"/>
      <c r="D43" s="211" t="s">
        <v>648</v>
      </c>
      <c r="E43" s="210"/>
      <c r="F43" s="11"/>
    </row>
    <row r="44" spans="2:6" x14ac:dyDescent="0.25">
      <c r="B44" s="9"/>
      <c r="C44" s="208" t="s">
        <v>649</v>
      </c>
      <c r="D44" s="212"/>
      <c r="E44" s="210"/>
      <c r="F44" s="11"/>
    </row>
    <row r="45" spans="2:6" x14ac:dyDescent="0.25">
      <c r="B45" s="9"/>
      <c r="C45" s="208"/>
      <c r="D45" s="211" t="s">
        <v>650</v>
      </c>
      <c r="E45" s="210" t="s">
        <v>303</v>
      </c>
      <c r="F45" s="11"/>
    </row>
    <row r="46" spans="2:6" x14ac:dyDescent="0.25">
      <c r="B46" s="9"/>
      <c r="C46" s="208" t="s">
        <v>651</v>
      </c>
      <c r="D46" s="212"/>
      <c r="E46" s="210"/>
      <c r="F46" s="11"/>
    </row>
    <row r="47" spans="2:6" x14ac:dyDescent="0.25">
      <c r="B47" s="9"/>
      <c r="C47" s="208"/>
      <c r="D47" s="211" t="s">
        <v>652</v>
      </c>
      <c r="E47" s="210" t="s">
        <v>303</v>
      </c>
      <c r="F47" s="11"/>
    </row>
    <row r="48" spans="2:6" x14ac:dyDescent="0.25">
      <c r="B48" s="9"/>
      <c r="C48" s="208"/>
      <c r="D48" s="211" t="s">
        <v>653</v>
      </c>
      <c r="E48" s="210" t="s">
        <v>303</v>
      </c>
      <c r="F48" s="11"/>
    </row>
    <row r="49" spans="2:6" x14ac:dyDescent="0.25">
      <c r="B49" s="9"/>
      <c r="C49" s="208"/>
      <c r="D49" s="211" t="s">
        <v>654</v>
      </c>
      <c r="E49" s="210" t="s">
        <v>303</v>
      </c>
      <c r="F49" s="11"/>
    </row>
    <row r="50" spans="2:6" x14ac:dyDescent="0.25">
      <c r="B50" s="9"/>
      <c r="C50" s="208"/>
      <c r="D50" s="211" t="s">
        <v>655</v>
      </c>
      <c r="E50" s="210" t="s">
        <v>303</v>
      </c>
      <c r="F50" s="11"/>
    </row>
    <row r="51" spans="2:6" x14ac:dyDescent="0.25">
      <c r="B51" s="9"/>
      <c r="C51" s="208" t="s">
        <v>656</v>
      </c>
      <c r="D51" s="212"/>
      <c r="E51" s="210"/>
      <c r="F51" s="11"/>
    </row>
    <row r="52" spans="2:6" x14ac:dyDescent="0.25">
      <c r="B52" s="9"/>
      <c r="C52" s="208"/>
      <c r="D52" s="211" t="s">
        <v>657</v>
      </c>
      <c r="E52" s="210"/>
      <c r="F52" s="11"/>
    </row>
    <row r="53" spans="2:6" x14ac:dyDescent="0.25">
      <c r="B53" s="9"/>
      <c r="C53" s="208"/>
      <c r="D53" s="211" t="s">
        <v>658</v>
      </c>
      <c r="E53" s="210" t="s">
        <v>303</v>
      </c>
      <c r="F53" s="11"/>
    </row>
    <row r="54" spans="2:6" x14ac:dyDescent="0.25">
      <c r="B54" s="9"/>
      <c r="C54" s="208"/>
      <c r="D54" s="211" t="s">
        <v>659</v>
      </c>
      <c r="E54" s="210" t="s">
        <v>303</v>
      </c>
      <c r="F54" s="11"/>
    </row>
    <row r="55" spans="2:6" x14ac:dyDescent="0.25">
      <c r="B55" s="9"/>
      <c r="C55" s="208"/>
      <c r="D55" s="211" t="s">
        <v>660</v>
      </c>
      <c r="E55" s="210" t="s">
        <v>303</v>
      </c>
      <c r="F55" s="11"/>
    </row>
    <row r="56" spans="2:6" x14ac:dyDescent="0.25">
      <c r="B56" s="9"/>
      <c r="C56" s="208"/>
      <c r="D56" s="211" t="s">
        <v>661</v>
      </c>
      <c r="E56" s="210"/>
      <c r="F56" s="11"/>
    </row>
    <row r="57" spans="2:6" x14ac:dyDescent="0.25">
      <c r="B57" s="9"/>
      <c r="C57" s="208"/>
      <c r="D57" s="211" t="s">
        <v>662</v>
      </c>
      <c r="E57" s="210" t="s">
        <v>303</v>
      </c>
      <c r="F57" s="11"/>
    </row>
    <row r="58" spans="2:6" x14ac:dyDescent="0.25">
      <c r="B58" s="9"/>
      <c r="C58" s="208"/>
      <c r="D58" s="211" t="s">
        <v>663</v>
      </c>
      <c r="E58" s="210" t="s">
        <v>303</v>
      </c>
      <c r="F58" s="11"/>
    </row>
    <row r="59" spans="2:6" x14ac:dyDescent="0.25">
      <c r="B59" s="9"/>
      <c r="C59" s="208" t="s">
        <v>664</v>
      </c>
      <c r="D59" s="212"/>
      <c r="E59" s="210"/>
      <c r="F59" s="11"/>
    </row>
    <row r="60" spans="2:6" ht="15.75" thickBot="1" x14ac:dyDescent="0.3">
      <c r="B60" s="13"/>
      <c r="C60" s="14"/>
      <c r="D60" s="14"/>
      <c r="E60" s="14"/>
      <c r="F60" s="15"/>
    </row>
  </sheetData>
  <mergeCells count="3">
    <mergeCell ref="C3:E3"/>
    <mergeCell ref="C4:E4"/>
    <mergeCell ref="C6:E6"/>
  </mergeCells>
  <hyperlinks>
    <hyperlink ref="A1" location="'Contents'!B7" display="⇐ Return to contents" xr:uid="{B088BC1C-07C8-49C0-9959-BF9D0B6B2E2E}"/>
    <hyperlink ref="C8" location="'The Participation Survey'!A1" display="1. The Participation Survey" xr:uid="{7A149F88-1E69-4037-AC7C-5325F4113026}"/>
    <hyperlink ref="D9" location="'The Participation Survey'!$B$12:$C$13" display="Total adult engagement" xr:uid="{963BA041-9DE7-475B-9AD0-B6792CCCE98E}"/>
    <hyperlink ref="D10" location="'The Participation Survey'!$B$16:$C$27" display="Types of heritage visited" xr:uid="{9B86DA93-0574-4DFA-AE4C-D7B17595FC51}"/>
    <hyperlink ref="D11" location="'The Participation Survey'!$B$30:$C$42" display="Barriers to visiting heritage" xr:uid="{342E1C61-4D34-4363-BB63-28A0D9FA3DB2}"/>
    <hyperlink ref="D12" location="'The Participation Survey'!$B$47:$C$57" display="Engagement by IMD decile" xr:uid="{07CC575E-64D7-4078-9A28-2C4CB1A9A8DF}"/>
    <hyperlink ref="D13" location="'The Participation Survey'!$A$60:$C$69" display="Engagement by region" xr:uid="{506B650D-4B55-4D08-A369-BC5D84632A5E}"/>
    <hyperlink ref="D14" location="'The Participation Survey'!$B$72:$C$87" display="Engagement by age" xr:uid="{B73F2D9A-03F0-4C75-83F6-0DA4DB180311}"/>
    <hyperlink ref="D15" location="'The Participation Survey'!$B$90:$C$95" display="Engagement by ethnicity" xr:uid="{BBF60380-9E36-4EE3-A691-31A79FACBDC8}"/>
    <hyperlink ref="D16" location="'The Participation Survey'!$B$98:$C$100" display="Engagement by long-standing illness or disability" xr:uid="{F08FE3C7-3ABB-4508-A5F2-4970EDF87D03}"/>
    <hyperlink ref="C17" location="'The Participation Survey - digi'!A1" display="2. The Participation Survey - digi" xr:uid="{D57129AF-FA20-4186-B543-0C02B2629896}"/>
    <hyperlink ref="D18" location="'The Participation Survey - digi'!$B$12:$C$20" display="Total digital engagement" xr:uid="{701D8189-782A-4D81-911A-6994567A6D95}"/>
    <hyperlink ref="D19" location="'The Participation Survey - digi'!$B$23:$C$33" display="Barriers to engaging with heritage services online" xr:uid="{733535B9-7FFA-4E10-A977-9D47C4505F85}"/>
    <hyperlink ref="D20" location="'The Participation Survey - digi'!$B$50:$C$65" display="Digital engagement by age" xr:uid="{5219B0DE-B077-437D-AFAD-5E8296DF3003}"/>
    <hyperlink ref="D21" location="'The Participation Survey - digi'!$B$68:$C$73" display="Digital engagement by ethnicity" xr:uid="{D04B0B10-D95E-4876-B919-6A8442940786}"/>
    <hyperlink ref="D22" location="'The Participation Survey - digi'!$A$38:$C$47" display="Digital engagement by region" xr:uid="{C4E04BA5-3967-45C3-99BA-7337407F6780}"/>
    <hyperlink ref="C23" location="'Taking Part Survey'!A1" display="3. Taking Part Survey" xr:uid="{D5B02F8D-2EBF-428C-AE54-B5E878E41CE3}"/>
    <hyperlink ref="D24" location="'Taking Part Survey'!$B$71:$C$81" display="TPS - Participation by IMD Decile" xr:uid="{3B1E6795-A174-4769-A0FA-A9A270C79120}"/>
    <hyperlink ref="D25" location="'Taking Part Survey'!$A$55:$AM$68" display="TPS - Youth Participation in Heritage" xr:uid="{6F03F80B-2BE3-4BCA-9DFC-764B51DEBCD5}"/>
    <hyperlink ref="D26" location="'Taking Part Survey'!$A$43:$AM$53" display="TPS - Adult Participation in Heritage - Adults Living With Limiting Illness or Disability" xr:uid="{E499BBA9-5CD8-428A-98A8-4B5CF74776EE}"/>
    <hyperlink ref="D27" location="'Taking Part Survey'!$A$32:$AM$42" display="TPS - Adult Participation in Heritage - Black and Minority Ethnic Groups" xr:uid="{7272D67E-E853-4541-A26A-602930DE523B}"/>
    <hyperlink ref="D28" location="'Taking Part Survey'!$A$21:$AM$31" display="TPS - Adult Participation in Heritage - Lower SocioEconomic Groups" xr:uid="{8B42C40E-0852-4B65-B8C9-0D759523255E}"/>
    <hyperlink ref="D29" location="'Taking Part Survey'!$A$10:$AM$20" display="TPS - Adult Participation in Heritage" xr:uid="{DD18771A-78B4-49E2-AF1C-168E0C035AA7}"/>
    <hyperlink ref="C30" location="'Visits'!A1" display="4. Visits" xr:uid="{A943983C-AB9E-47B1-8B12-BE2E3B64DEF4}"/>
    <hyperlink ref="D31" location="'Visits'!$B$9:$AM$17" display="Visits to historic properties - by Type" xr:uid="{718D5407-D05A-47F7-9782-742B9A199F8F}"/>
    <hyperlink ref="D32" location="'Visits'!$A$21:$AM$31" display="Visits to historic properties - by Region" xr:uid="{9A0DBB9F-DA69-4BAB-9A51-4A098BF32475}"/>
    <hyperlink ref="D33" location="'Visits'!$A$39:$U$49" display="Number of visits to staffed English Heritage sites" xr:uid="{9F9574B0-CB55-47C3-ADA6-FF778A7DC5A2}"/>
    <hyperlink ref="D34" location="'Visits'!$B$52:$U$61" display="Number of visits to National Trust properties" xr:uid="{5763C081-7258-484E-AE99-79FDC464DF0F}"/>
    <hyperlink ref="D35" location="'Visits'!$A$65:$U$75" display="Historic Houses membership" xr:uid="{A7930C4E-D7BA-4F70-BC1B-8109C362F12C}"/>
    <hyperlink ref="D36" location="'Visits'!$A$76:$U$86" display="Number of Historic Houses properties that are open to the public" xr:uid="{32936DCB-E27E-4BE6-8CF2-93F63D0F00EE}"/>
    <hyperlink ref="D37" location="'Visits'!$A$87:$V$97" display="Number of visits to Historic Houses properties" xr:uid="{B5661BE3-443A-4565-BB52-7C207E30F42F}"/>
    <hyperlink ref="D38" location="'Visits'!$A$105:$R$106" display="Churches Conservation Trust visits" xr:uid="{6D58727B-4710-4A60-B967-9F3C9501280F}"/>
    <hyperlink ref="C39" location="'Membership'!A1" display="5. Membership" xr:uid="{2643C7D7-5E43-48FA-9686-F7B358EA81FC}"/>
    <hyperlink ref="D40" location="'Membership'!$A$5:$Z$16" display="English Heritage membership" xr:uid="{99D2079C-3DC9-4DCA-B4C5-12BBD6F98C8F}"/>
    <hyperlink ref="D41" location="'Membership'!$A$43:$S$53" display="Historic Houses - Visiting members" xr:uid="{4AE35B10-18F1-4C0B-B05A-C3A32D47FADD}"/>
    <hyperlink ref="D42" location="'Membership'!$A$60:$AE$71" display="Institute of Historic Building Conservation membership" xr:uid="{B4E79595-7AC9-45ED-90F4-8A48ED7E1006}"/>
    <hyperlink ref="D43" location="'Membership'!$B$23:$Z$35" display="National Trust membership" xr:uid="{05DD534C-6B88-4139-B46F-6809AB2FFF2F}"/>
    <hyperlink ref="C44" location="'Heritage Open Days'!A1" display="6. Heritage Open Days" xr:uid="{9D0A58E4-9921-4D99-B609-9DDDA0A598D9}"/>
    <hyperlink ref="D45" location="'Heritage Open Days'!$A$5:$AJ$20" display="Heritage Open Days events" xr:uid="{FA9C9BD1-F44F-479C-B6A3-580AEE7DEE28}"/>
    <hyperlink ref="C46" location="'Museums and Galleries'!A1" display="7. Museums and Galleries" xr:uid="{F7626FE3-B906-4116-9624-2316B13AF53A}"/>
    <hyperlink ref="D47" location="'Museums and Galleries'!$A$8:$T$22" display="ACE - Acceditation by region" xr:uid="{7C92F593-7EED-4277-BA6C-64CF4F7A6F12}"/>
    <hyperlink ref="D48" location="'Museums and Galleries'!$A$40:$R$50" display="ACE - Designated collections by region" xr:uid="{7B0D5B1B-D6CC-436D-8AD1-5F386007EFF6}"/>
    <hyperlink ref="D49" location="'Museums and Galleries'!$A$27:$R$37" display="ACE - Designation by region" xr:uid="{F77ECB08-1ECE-45BA-816A-D8EBC8526072}"/>
    <hyperlink ref="D50" location="'Museums and Galleries'!$A$55:$I$65" display="ACE - Renaissance" xr:uid="{E0ED21DC-7C56-47F3-A5A4-CC54816B35CC}"/>
    <hyperlink ref="C51" location="'Educational Visits'!A1" display="8. Educational Visits" xr:uid="{19B93BD1-375B-4B34-B4FA-B490146138CD}"/>
    <hyperlink ref="D52" location="'Educational Visits'!$B$8:$Z$16" display="Educational visits by attraction type" xr:uid="{6387E44D-0A6B-45F0-9559-527079B53E00}"/>
    <hyperlink ref="D53" location="'Educational Visits'!$A$17:$Z$27" display="Educational visits by region" xr:uid="{1EDA9CB4-8AE5-4237-9571-8EB99A72BF4D}"/>
    <hyperlink ref="D54" location="'Educational Visits'!$A$40:$Z$50" display="Educational visits to English Heritage sites" xr:uid="{ACF1CF3A-151A-49D9-AB2C-7BD9953A6866}"/>
    <hyperlink ref="D55" location="'Educational Visits'!$A$51:$Z$61" display="Educational visits - English Heritage Discovery Visits" xr:uid="{16A866DE-BB38-4BE0-986C-F02DD0C62EDF}"/>
    <hyperlink ref="D56" location="'Educational Visits'!$B$68:$J$76" display="Educational visits to National Trust sites" xr:uid="{41276DAC-C0F6-49F8-8D8E-E47DA37291B3}"/>
    <hyperlink ref="D57" location="'Educational Visits'!$A$82:$R$92" display="Educational visits to Historic Houses properties" xr:uid="{427D4B23-46C3-489B-BC6F-D83C74E1E897}"/>
    <hyperlink ref="D58" location="'Educational Visits'!$A$93:$R$103" display="Historic Houses school programmes" xr:uid="{C702F681-48DF-437D-89B3-E052BBD31635}"/>
    <hyperlink ref="C59" location="'Social Media'!A1" display="9. Social Media" xr:uid="{C15F5275-2C8C-4125-96EF-9133ED27D954}"/>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5F1B8-1141-4EC1-ACBB-2131268A4363}">
  <sheetPr codeName="Sheet5"/>
  <dimension ref="A1:AM100"/>
  <sheetViews>
    <sheetView topLeftCell="A73" zoomScale="130" zoomScaleNormal="130" workbookViewId="0">
      <selection activeCell="C40" sqref="C40"/>
    </sheetView>
    <sheetView workbookViewId="1"/>
  </sheetViews>
  <sheetFormatPr defaultRowHeight="15" outlineLevelCol="1" x14ac:dyDescent="0.25"/>
  <cols>
    <col min="1" max="1" width="19.140625" customWidth="1" outlineLevel="1"/>
    <col min="2" max="2" width="60.5703125" customWidth="1"/>
    <col min="3" max="3" width="19.7109375" style="195" customWidth="1"/>
    <col min="4" max="23" width="19.7109375" style="123" customWidth="1"/>
    <col min="24" max="24" width="19.7109375" customWidth="1"/>
    <col min="25" max="30" width="19.7109375" style="123" customWidth="1"/>
    <col min="31" max="31" width="19.7109375" style="74" customWidth="1"/>
    <col min="32" max="34" width="19.7109375" style="123" customWidth="1"/>
    <col min="35" max="35" width="19.7109375" style="74" customWidth="1"/>
    <col min="36" max="39" width="19.42578125" customWidth="1"/>
  </cols>
  <sheetData>
    <row r="1" spans="1:39" x14ac:dyDescent="0.25">
      <c r="A1" s="16"/>
      <c r="B1" s="19" t="s">
        <v>7</v>
      </c>
      <c r="C1" s="192"/>
      <c r="D1" s="124"/>
      <c r="E1" s="124"/>
      <c r="F1" s="124"/>
      <c r="G1" s="124"/>
      <c r="H1" s="124"/>
      <c r="I1" s="124"/>
      <c r="J1" s="124"/>
      <c r="K1" s="124"/>
      <c r="L1" s="124"/>
      <c r="M1" s="124"/>
      <c r="N1" s="124"/>
      <c r="O1" s="124"/>
      <c r="P1" s="124"/>
      <c r="Q1" s="124"/>
      <c r="R1" s="124"/>
      <c r="S1" s="124"/>
      <c r="T1" s="124"/>
      <c r="U1" s="124"/>
      <c r="V1" s="124"/>
      <c r="W1" s="124"/>
      <c r="X1" s="21"/>
      <c r="Y1" s="124"/>
      <c r="Z1" s="124"/>
      <c r="AA1" s="124"/>
      <c r="AB1" s="124"/>
      <c r="AC1" s="124"/>
      <c r="AD1" s="124"/>
      <c r="AE1" s="53"/>
      <c r="AF1" s="124"/>
      <c r="AG1" s="124"/>
      <c r="AH1" s="124"/>
      <c r="AI1" s="53"/>
      <c r="AJ1" s="21"/>
      <c r="AK1" s="21"/>
      <c r="AL1" s="21"/>
      <c r="AM1" s="21"/>
    </row>
    <row r="2" spans="1:39" s="49" customFormat="1" ht="31.5" x14ac:dyDescent="0.5">
      <c r="A2" s="22"/>
      <c r="B2" s="22" t="s">
        <v>333</v>
      </c>
      <c r="C2" s="193"/>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row>
    <row r="3" spans="1:39" s="49" customFormat="1" ht="31.5" x14ac:dyDescent="0.5">
      <c r="A3" s="22"/>
      <c r="B3" s="22" t="s">
        <v>600</v>
      </c>
      <c r="C3" s="193"/>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row>
    <row r="4" spans="1:39" ht="45.75" customHeight="1" x14ac:dyDescent="0.25">
      <c r="A4" s="25"/>
      <c r="B4" s="218" t="s">
        <v>613</v>
      </c>
      <c r="C4" s="218"/>
      <c r="D4" s="218"/>
      <c r="E4" s="218"/>
      <c r="F4" s="218"/>
      <c r="G4" s="218"/>
      <c r="H4" s="20"/>
      <c r="I4" s="20"/>
      <c r="J4" s="124"/>
      <c r="K4" s="124"/>
      <c r="L4" s="124"/>
      <c r="M4" s="124"/>
      <c r="N4" s="124"/>
      <c r="O4" s="124"/>
      <c r="P4" s="124"/>
      <c r="Q4" s="124"/>
      <c r="R4" s="124"/>
      <c r="S4" s="124"/>
      <c r="T4" s="124"/>
      <c r="U4" s="124"/>
      <c r="V4" s="124"/>
      <c r="W4" s="124"/>
      <c r="X4" s="21"/>
      <c r="Y4" s="124"/>
      <c r="Z4" s="124"/>
      <c r="AA4" s="124"/>
      <c r="AB4" s="124"/>
      <c r="AC4" s="124"/>
      <c r="AD4" s="124"/>
      <c r="AE4" s="53"/>
      <c r="AF4" s="124"/>
      <c r="AG4" s="124"/>
      <c r="AH4" s="124"/>
      <c r="AI4" s="53"/>
      <c r="AJ4" s="21"/>
      <c r="AK4" s="21"/>
      <c r="AL4" s="21"/>
      <c r="AM4" s="21"/>
    </row>
    <row r="5" spans="1:39" ht="14.45" customHeight="1" x14ac:dyDescent="0.25">
      <c r="A5" s="25"/>
      <c r="B5" s="219"/>
      <c r="C5" s="219"/>
      <c r="D5" s="219"/>
      <c r="E5" s="219"/>
      <c r="F5" s="219"/>
      <c r="G5" s="219"/>
      <c r="H5" s="20"/>
      <c r="I5" s="20"/>
      <c r="J5" s="124"/>
      <c r="K5" s="124"/>
      <c r="L5" s="124"/>
      <c r="M5" s="124"/>
      <c r="N5" s="124"/>
      <c r="O5" s="124"/>
      <c r="P5" s="124"/>
      <c r="Q5" s="124"/>
      <c r="R5" s="124"/>
      <c r="S5" s="124"/>
      <c r="T5" s="124"/>
      <c r="U5" s="124"/>
      <c r="V5" s="124"/>
      <c r="W5" s="124"/>
      <c r="X5" s="21"/>
      <c r="Y5" s="124"/>
      <c r="Z5" s="124"/>
      <c r="AA5" s="124"/>
      <c r="AB5" s="124"/>
      <c r="AC5" s="124"/>
      <c r="AD5" s="124"/>
      <c r="AE5" s="53"/>
      <c r="AF5" s="124"/>
      <c r="AG5" s="124"/>
      <c r="AH5" s="124"/>
      <c r="AI5" s="53"/>
      <c r="AJ5" s="21"/>
      <c r="AK5" s="21"/>
      <c r="AL5" s="21"/>
      <c r="AM5" s="21"/>
    </row>
    <row r="6" spans="1:39" ht="14.45" customHeight="1" x14ac:dyDescent="0.25">
      <c r="A6" s="174"/>
      <c r="B6" s="199" t="s">
        <v>612</v>
      </c>
      <c r="C6" s="194"/>
      <c r="D6" s="20"/>
      <c r="E6" s="20"/>
      <c r="F6" s="20"/>
      <c r="G6" s="20"/>
      <c r="H6" s="20"/>
      <c r="I6" s="20"/>
      <c r="J6" s="124"/>
      <c r="K6" s="124"/>
      <c r="L6" s="124"/>
      <c r="M6" s="124"/>
      <c r="N6" s="124"/>
      <c r="O6" s="124"/>
      <c r="P6" s="124"/>
      <c r="Q6" s="124"/>
      <c r="R6" s="124"/>
      <c r="S6" s="124"/>
      <c r="T6" s="124"/>
      <c r="U6" s="124"/>
      <c r="V6" s="124"/>
      <c r="W6" s="124"/>
      <c r="X6" s="21"/>
      <c r="Y6" s="124"/>
      <c r="Z6" s="124"/>
      <c r="AA6" s="124"/>
      <c r="AB6" s="124"/>
      <c r="AC6" s="124"/>
      <c r="AD6" s="124"/>
      <c r="AE6" s="124"/>
      <c r="AF6" s="124"/>
      <c r="AG6" s="124"/>
      <c r="AH6" s="124"/>
      <c r="AI6" s="124"/>
      <c r="AJ6" s="124"/>
      <c r="AK6" s="124"/>
      <c r="AL6" s="124"/>
      <c r="AM6" s="124"/>
    </row>
    <row r="7" spans="1:39" x14ac:dyDescent="0.25">
      <c r="A7" s="21"/>
      <c r="B7" s="189" t="s">
        <v>516</v>
      </c>
      <c r="C7" s="192"/>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row>
    <row r="9" spans="1:39" ht="19.5" x14ac:dyDescent="0.3">
      <c r="B9" s="191" t="s">
        <v>603</v>
      </c>
    </row>
    <row r="10" spans="1:39" x14ac:dyDescent="0.25">
      <c r="B10" s="35" t="s">
        <v>604</v>
      </c>
    </row>
    <row r="11" spans="1:39" s="27" customFormat="1" ht="20.25" customHeight="1" x14ac:dyDescent="0.25">
      <c r="B11" s="27" t="s">
        <v>517</v>
      </c>
    </row>
    <row r="12" spans="1:39" x14ac:dyDescent="0.25">
      <c r="B12" t="s">
        <v>518</v>
      </c>
      <c r="C12" s="196" t="s">
        <v>109</v>
      </c>
    </row>
    <row r="13" spans="1:39" x14ac:dyDescent="0.25">
      <c r="B13" t="s">
        <v>519</v>
      </c>
      <c r="C13" s="195">
        <v>0.63</v>
      </c>
    </row>
    <row r="15" spans="1:39" s="27" customFormat="1" ht="20.25" customHeight="1" x14ac:dyDescent="0.25">
      <c r="B15" s="27" t="s">
        <v>520</v>
      </c>
    </row>
    <row r="16" spans="1:39" x14ac:dyDescent="0.25">
      <c r="B16" t="s">
        <v>521</v>
      </c>
      <c r="C16" s="195" t="s">
        <v>109</v>
      </c>
    </row>
    <row r="17" spans="2:4" x14ac:dyDescent="0.25">
      <c r="B17" s="18" t="s">
        <v>522</v>
      </c>
      <c r="C17" s="195">
        <v>0.39352099476562602</v>
      </c>
    </row>
    <row r="18" spans="2:4" x14ac:dyDescent="0.25">
      <c r="B18" s="18" t="s">
        <v>523</v>
      </c>
      <c r="C18" s="195">
        <v>0.25629182970598802</v>
      </c>
    </row>
    <row r="19" spans="2:4" x14ac:dyDescent="0.25">
      <c r="B19" s="18" t="s">
        <v>524</v>
      </c>
      <c r="C19" s="195">
        <v>0.148942285480684</v>
      </c>
    </row>
    <row r="20" spans="2:4" ht="16.5" customHeight="1" x14ac:dyDescent="0.25">
      <c r="B20" s="18" t="s">
        <v>525</v>
      </c>
      <c r="C20" s="195">
        <v>0.40442672059441498</v>
      </c>
    </row>
    <row r="21" spans="2:4" ht="30" x14ac:dyDescent="0.25">
      <c r="B21" s="18" t="s">
        <v>526</v>
      </c>
      <c r="C21" s="195">
        <v>0.114582141479928</v>
      </c>
    </row>
    <row r="22" spans="2:4" ht="30" x14ac:dyDescent="0.25">
      <c r="B22" s="18" t="s">
        <v>527</v>
      </c>
      <c r="C22" s="195">
        <v>0.21198764051997704</v>
      </c>
    </row>
    <row r="23" spans="2:4" ht="30.75" customHeight="1" x14ac:dyDescent="0.25">
      <c r="B23" s="18" t="s">
        <v>528</v>
      </c>
      <c r="C23" s="195">
        <v>2.2546708236288002E-2</v>
      </c>
    </row>
    <row r="24" spans="2:4" ht="30" x14ac:dyDescent="0.25">
      <c r="B24" s="18" t="s">
        <v>529</v>
      </c>
      <c r="C24" s="195">
        <v>4.6670198767082699E-2</v>
      </c>
    </row>
    <row r="25" spans="2:4" x14ac:dyDescent="0.25">
      <c r="B25" s="18" t="s">
        <v>530</v>
      </c>
      <c r="C25" s="195">
        <v>0.35454837080284002</v>
      </c>
    </row>
    <row r="26" spans="2:4" x14ac:dyDescent="0.25">
      <c r="B26" s="18" t="s">
        <v>531</v>
      </c>
      <c r="C26" s="195">
        <v>1.7993717542827501E-2</v>
      </c>
    </row>
    <row r="27" spans="2:4" x14ac:dyDescent="0.25">
      <c r="B27" s="18" t="s">
        <v>532</v>
      </c>
      <c r="C27" s="195">
        <v>0.37277361414180299</v>
      </c>
    </row>
    <row r="29" spans="2:4" s="27" customFormat="1" ht="20.25" customHeight="1" x14ac:dyDescent="0.25">
      <c r="B29" s="27" t="s">
        <v>533</v>
      </c>
    </row>
    <row r="30" spans="2:4" x14ac:dyDescent="0.25">
      <c r="B30" t="s">
        <v>521</v>
      </c>
      <c r="C30" s="196" t="s">
        <v>109</v>
      </c>
    </row>
    <row r="31" spans="2:4" x14ac:dyDescent="0.25">
      <c r="B31" t="s">
        <v>534</v>
      </c>
      <c r="C31" s="195">
        <v>7.1306971842379802E-2</v>
      </c>
      <c r="D31" s="162"/>
    </row>
    <row r="32" spans="2:4" x14ac:dyDescent="0.25">
      <c r="B32" t="s">
        <v>535</v>
      </c>
      <c r="C32" s="195">
        <v>0.219757408225561</v>
      </c>
      <c r="D32" s="162"/>
    </row>
    <row r="33" spans="2:4" x14ac:dyDescent="0.25">
      <c r="B33" t="s">
        <v>536</v>
      </c>
      <c r="C33" s="195">
        <v>0.13798602959084599</v>
      </c>
      <c r="D33" s="162"/>
    </row>
    <row r="34" spans="2:4" x14ac:dyDescent="0.25">
      <c r="B34" t="s">
        <v>537</v>
      </c>
      <c r="C34" s="195">
        <v>9.2773581547510003E-2</v>
      </c>
      <c r="D34" s="162"/>
    </row>
    <row r="35" spans="2:4" x14ac:dyDescent="0.25">
      <c r="B35" t="s">
        <v>538</v>
      </c>
      <c r="C35" s="195">
        <v>4.85936011635777E-2</v>
      </c>
      <c r="D35" s="162"/>
    </row>
    <row r="36" spans="2:4" x14ac:dyDescent="0.25">
      <c r="B36" t="s">
        <v>539</v>
      </c>
      <c r="C36" s="195">
        <v>3.2656484944648297E-2</v>
      </c>
      <c r="D36" s="162"/>
    </row>
    <row r="37" spans="2:4" x14ac:dyDescent="0.25">
      <c r="B37" t="s">
        <v>540</v>
      </c>
      <c r="C37" s="195">
        <v>9.0204270578603495E-3</v>
      </c>
      <c r="D37" s="162"/>
    </row>
    <row r="38" spans="2:4" x14ac:dyDescent="0.25">
      <c r="B38" t="s">
        <v>541</v>
      </c>
      <c r="C38" s="195">
        <v>3.00647684445223E-2</v>
      </c>
      <c r="D38" s="162"/>
    </row>
    <row r="39" spans="2:4" x14ac:dyDescent="0.25">
      <c r="B39" t="s">
        <v>542</v>
      </c>
      <c r="C39" s="195">
        <v>5.5371211160509803E-3</v>
      </c>
      <c r="D39" s="162"/>
    </row>
    <row r="40" spans="2:4" x14ac:dyDescent="0.25">
      <c r="B40" t="s">
        <v>543</v>
      </c>
      <c r="C40" s="195">
        <v>0.32797603271737402</v>
      </c>
      <c r="D40" s="162"/>
    </row>
    <row r="41" spans="2:4" x14ac:dyDescent="0.25">
      <c r="B41" t="s">
        <v>544</v>
      </c>
      <c r="C41" s="195">
        <v>8.0260171793605194E-3</v>
      </c>
      <c r="D41" s="162"/>
    </row>
    <row r="42" spans="2:4" x14ac:dyDescent="0.25">
      <c r="B42" t="s">
        <v>545</v>
      </c>
      <c r="C42" s="195">
        <v>0.26064111279139002</v>
      </c>
      <c r="D42" s="162"/>
    </row>
    <row r="44" spans="2:4" ht="19.5" x14ac:dyDescent="0.3">
      <c r="B44" s="191" t="s">
        <v>608</v>
      </c>
    </row>
    <row r="45" spans="2:4" x14ac:dyDescent="0.25">
      <c r="B45" s="35" t="s">
        <v>605</v>
      </c>
    </row>
    <row r="46" spans="2:4" s="27" customFormat="1" ht="20.25" customHeight="1" x14ac:dyDescent="0.25">
      <c r="B46" s="27" t="s">
        <v>546</v>
      </c>
    </row>
    <row r="47" spans="2:4" x14ac:dyDescent="0.25">
      <c r="B47" t="s">
        <v>547</v>
      </c>
      <c r="C47" s="196" t="s">
        <v>109</v>
      </c>
    </row>
    <row r="48" spans="2:4" x14ac:dyDescent="0.25">
      <c r="B48" s="190" t="s">
        <v>548</v>
      </c>
      <c r="C48" s="195">
        <v>0.48812459457353002</v>
      </c>
    </row>
    <row r="49" spans="1:3" x14ac:dyDescent="0.25">
      <c r="B49" s="190">
        <v>2</v>
      </c>
      <c r="C49" s="195">
        <v>0.51449699594951404</v>
      </c>
    </row>
    <row r="50" spans="1:3" x14ac:dyDescent="0.25">
      <c r="B50" s="190">
        <v>3</v>
      </c>
      <c r="C50" s="195">
        <v>0.56842812323324898</v>
      </c>
    </row>
    <row r="51" spans="1:3" x14ac:dyDescent="0.25">
      <c r="B51" s="190">
        <v>4</v>
      </c>
      <c r="C51" s="195">
        <v>0.62250500947520804</v>
      </c>
    </row>
    <row r="52" spans="1:3" x14ac:dyDescent="0.25">
      <c r="B52" s="190">
        <v>5</v>
      </c>
      <c r="C52" s="195">
        <v>0.62247529242231603</v>
      </c>
    </row>
    <row r="53" spans="1:3" x14ac:dyDescent="0.25">
      <c r="B53" s="190">
        <v>6</v>
      </c>
      <c r="C53" s="195">
        <v>0.66381815968149316</v>
      </c>
    </row>
    <row r="54" spans="1:3" x14ac:dyDescent="0.25">
      <c r="B54" s="190">
        <v>7</v>
      </c>
      <c r="C54" s="195">
        <v>0.68112406762202515</v>
      </c>
    </row>
    <row r="55" spans="1:3" x14ac:dyDescent="0.25">
      <c r="B55" s="190">
        <v>8</v>
      </c>
      <c r="C55" s="195">
        <v>0.69359924384030902</v>
      </c>
    </row>
    <row r="56" spans="1:3" x14ac:dyDescent="0.25">
      <c r="B56" s="190">
        <v>9</v>
      </c>
      <c r="C56" s="195">
        <v>0.71169029711485687</v>
      </c>
    </row>
    <row r="57" spans="1:3" x14ac:dyDescent="0.25">
      <c r="B57" s="190" t="s">
        <v>549</v>
      </c>
      <c r="C57" s="195">
        <v>0.73009366644113816</v>
      </c>
    </row>
    <row r="59" spans="1:3" s="27" customFormat="1" ht="20.25" customHeight="1" x14ac:dyDescent="0.25">
      <c r="B59" s="27" t="s">
        <v>550</v>
      </c>
    </row>
    <row r="60" spans="1:3" x14ac:dyDescent="0.25">
      <c r="A60" t="s">
        <v>65</v>
      </c>
      <c r="B60" t="s">
        <v>240</v>
      </c>
      <c r="C60" s="195" t="s">
        <v>109</v>
      </c>
    </row>
    <row r="61" spans="1:3" x14ac:dyDescent="0.25">
      <c r="A61" t="s">
        <v>76</v>
      </c>
      <c r="B61" t="s">
        <v>77</v>
      </c>
      <c r="C61" s="195">
        <v>0.619471282453678</v>
      </c>
    </row>
    <row r="62" spans="1:3" x14ac:dyDescent="0.25">
      <c r="A62" t="s">
        <v>80</v>
      </c>
      <c r="B62" t="s">
        <v>81</v>
      </c>
      <c r="C62" s="195">
        <v>0.61101804738070697</v>
      </c>
    </row>
    <row r="63" spans="1:3" x14ac:dyDescent="0.25">
      <c r="A63" t="s">
        <v>82</v>
      </c>
      <c r="B63" t="s">
        <v>83</v>
      </c>
      <c r="C63" s="195">
        <v>0.60941521767271001</v>
      </c>
    </row>
    <row r="64" spans="1:3" x14ac:dyDescent="0.25">
      <c r="A64" t="s">
        <v>69</v>
      </c>
      <c r="B64" t="s">
        <v>70</v>
      </c>
      <c r="C64" s="195">
        <v>0.62392656493854604</v>
      </c>
    </row>
    <row r="65" spans="1:3" x14ac:dyDescent="0.25">
      <c r="A65" t="s">
        <v>72</v>
      </c>
      <c r="B65" t="s">
        <v>73</v>
      </c>
      <c r="C65" s="195">
        <v>0.60651476770446799</v>
      </c>
    </row>
    <row r="66" spans="1:3" x14ac:dyDescent="0.25">
      <c r="A66" t="s">
        <v>84</v>
      </c>
      <c r="B66" t="s">
        <v>85</v>
      </c>
      <c r="C66" s="195">
        <v>0.66638749944909803</v>
      </c>
    </row>
    <row r="67" spans="1:3" x14ac:dyDescent="0.25">
      <c r="A67" t="s">
        <v>86</v>
      </c>
      <c r="B67" t="s">
        <v>87</v>
      </c>
      <c r="C67" s="195">
        <v>0.69174934140584199</v>
      </c>
    </row>
    <row r="68" spans="1:3" x14ac:dyDescent="0.25">
      <c r="A68" t="s">
        <v>78</v>
      </c>
      <c r="B68" t="s">
        <v>79</v>
      </c>
      <c r="C68" s="195">
        <v>0.58922205216595103</v>
      </c>
    </row>
    <row r="69" spans="1:3" x14ac:dyDescent="0.25">
      <c r="A69" t="s">
        <v>74</v>
      </c>
      <c r="B69" t="s">
        <v>551</v>
      </c>
      <c r="C69" s="195">
        <v>0.61849238319766797</v>
      </c>
    </row>
    <row r="71" spans="1:3" s="27" customFormat="1" ht="20.25" customHeight="1" x14ac:dyDescent="0.25">
      <c r="B71" s="27" t="s">
        <v>552</v>
      </c>
    </row>
    <row r="72" spans="1:3" x14ac:dyDescent="0.25">
      <c r="B72" t="s">
        <v>553</v>
      </c>
      <c r="C72" s="196" t="s">
        <v>109</v>
      </c>
    </row>
    <row r="73" spans="1:3" x14ac:dyDescent="0.25">
      <c r="B73" t="s">
        <v>554</v>
      </c>
      <c r="C73" s="195">
        <v>0.54869941308772296</v>
      </c>
    </row>
    <row r="74" spans="1:3" x14ac:dyDescent="0.25">
      <c r="B74" t="s">
        <v>555</v>
      </c>
      <c r="C74" s="195">
        <v>0.57310540803779497</v>
      </c>
    </row>
    <row r="75" spans="1:3" x14ac:dyDescent="0.25">
      <c r="B75" t="s">
        <v>556</v>
      </c>
      <c r="C75" s="195">
        <v>0.63561811176598204</v>
      </c>
    </row>
    <row r="76" spans="1:3" x14ac:dyDescent="0.25">
      <c r="B76" t="s">
        <v>557</v>
      </c>
      <c r="C76" s="195">
        <v>0.66769487246769199</v>
      </c>
    </row>
    <row r="77" spans="1:3" x14ac:dyDescent="0.25">
      <c r="B77" t="s">
        <v>558</v>
      </c>
      <c r="C77" s="195">
        <v>0.67258482499032302</v>
      </c>
    </row>
    <row r="78" spans="1:3" x14ac:dyDescent="0.25">
      <c r="B78" t="s">
        <v>559</v>
      </c>
      <c r="C78" s="195">
        <v>0.66921193377027</v>
      </c>
    </row>
    <row r="79" spans="1:3" x14ac:dyDescent="0.25">
      <c r="B79" t="s">
        <v>560</v>
      </c>
      <c r="C79" s="195">
        <v>0.63502706590923697</v>
      </c>
    </row>
    <row r="80" spans="1:3" x14ac:dyDescent="0.25">
      <c r="B80" t="s">
        <v>561</v>
      </c>
      <c r="C80" s="195">
        <v>0.63660935044215505</v>
      </c>
    </row>
    <row r="81" spans="2:35" x14ac:dyDescent="0.25">
      <c r="B81" t="s">
        <v>562</v>
      </c>
      <c r="C81" s="195">
        <v>0.66693293849774904</v>
      </c>
    </row>
    <row r="82" spans="2:35" x14ac:dyDescent="0.25">
      <c r="B82" t="s">
        <v>563</v>
      </c>
      <c r="C82" s="195">
        <v>0.65881516496992698</v>
      </c>
    </row>
    <row r="83" spans="2:35" x14ac:dyDescent="0.25">
      <c r="B83" t="s">
        <v>564</v>
      </c>
      <c r="C83" s="195">
        <v>0.68293108461243013</v>
      </c>
    </row>
    <row r="84" spans="2:35" x14ac:dyDescent="0.25">
      <c r="B84" t="s">
        <v>565</v>
      </c>
      <c r="C84" s="195">
        <v>0.62797262038644996</v>
      </c>
    </row>
    <row r="85" spans="2:35" x14ac:dyDescent="0.25">
      <c r="B85" t="s">
        <v>566</v>
      </c>
      <c r="C85" s="195">
        <v>0.59891964166933498</v>
      </c>
    </row>
    <row r="86" spans="2:35" x14ac:dyDescent="0.25">
      <c r="B86" t="s">
        <v>567</v>
      </c>
      <c r="C86" s="195">
        <v>0.47090276481967808</v>
      </c>
    </row>
    <row r="87" spans="2:35" x14ac:dyDescent="0.25">
      <c r="B87" t="s">
        <v>568</v>
      </c>
      <c r="C87" s="195">
        <v>0.37181515452530101</v>
      </c>
    </row>
    <row r="89" spans="2:35" s="27" customFormat="1" ht="20.25" customHeight="1" x14ac:dyDescent="0.25">
      <c r="B89" s="27" t="s">
        <v>569</v>
      </c>
    </row>
    <row r="90" spans="2:35" x14ac:dyDescent="0.25">
      <c r="B90" t="s">
        <v>570</v>
      </c>
      <c r="C90" s="196" t="s">
        <v>109</v>
      </c>
    </row>
    <row r="91" spans="2:35" x14ac:dyDescent="0.25">
      <c r="B91" t="s">
        <v>576</v>
      </c>
      <c r="C91" s="195">
        <v>0.52438549782305699</v>
      </c>
      <c r="V91"/>
      <c r="X91" s="123"/>
      <c r="AC91" s="74"/>
      <c r="AE91" s="123"/>
      <c r="AG91" s="74"/>
      <c r="AH91"/>
      <c r="AI91"/>
    </row>
    <row r="92" spans="2:35" x14ac:dyDescent="0.25">
      <c r="B92" t="s">
        <v>577</v>
      </c>
      <c r="C92" s="195">
        <v>0.44641596043800802</v>
      </c>
      <c r="V92"/>
      <c r="X92" s="123"/>
      <c r="AC92" s="74"/>
      <c r="AE92" s="123"/>
      <c r="AG92" s="74"/>
      <c r="AH92"/>
      <c r="AI92"/>
    </row>
    <row r="93" spans="2:35" x14ac:dyDescent="0.25">
      <c r="B93" t="s">
        <v>578</v>
      </c>
      <c r="C93" s="195">
        <v>0.60542865299321003</v>
      </c>
      <c r="V93"/>
      <c r="X93" s="123"/>
      <c r="AC93" s="74"/>
      <c r="AE93" s="123"/>
      <c r="AG93" s="74"/>
      <c r="AH93"/>
      <c r="AI93"/>
    </row>
    <row r="94" spans="2:35" x14ac:dyDescent="0.25">
      <c r="B94" t="s">
        <v>579</v>
      </c>
      <c r="C94" s="195">
        <v>0.55978249591798002</v>
      </c>
      <c r="V94"/>
      <c r="X94" s="123"/>
      <c r="AC94" s="74"/>
      <c r="AE94" s="123"/>
      <c r="AG94" s="74"/>
      <c r="AH94"/>
      <c r="AI94"/>
    </row>
    <row r="95" spans="2:35" x14ac:dyDescent="0.25">
      <c r="B95" t="s">
        <v>580</v>
      </c>
      <c r="C95" s="195">
        <v>0.65296975705261184</v>
      </c>
      <c r="V95"/>
      <c r="X95" s="123"/>
      <c r="AC95" s="74"/>
      <c r="AE95" s="123"/>
      <c r="AG95" s="74"/>
      <c r="AH95"/>
      <c r="AI95"/>
    </row>
    <row r="97" spans="2:3" s="27" customFormat="1" ht="20.25" customHeight="1" x14ac:dyDescent="0.25">
      <c r="B97" s="27" t="s">
        <v>581</v>
      </c>
    </row>
    <row r="98" spans="2:3" x14ac:dyDescent="0.25">
      <c r="B98" t="s">
        <v>582</v>
      </c>
      <c r="C98" t="s">
        <v>109</v>
      </c>
    </row>
    <row r="99" spans="2:3" x14ac:dyDescent="0.25">
      <c r="B99" t="s">
        <v>583</v>
      </c>
      <c r="C99" s="197">
        <v>0.65982981042964395</v>
      </c>
    </row>
    <row r="100" spans="2:3" x14ac:dyDescent="0.25">
      <c r="B100" t="s">
        <v>584</v>
      </c>
      <c r="C100" s="197">
        <v>0.59730779402766498</v>
      </c>
    </row>
  </sheetData>
  <mergeCells count="2">
    <mergeCell ref="B4:G4"/>
    <mergeCell ref="B5:G5"/>
  </mergeCells>
  <phoneticPr fontId="35" type="noConversion"/>
  <hyperlinks>
    <hyperlink ref="B1" location="'Contents'!B7" display="⇐ Return to contents" xr:uid="{AADCF2AE-185C-4E10-98A1-216650F3B793}"/>
    <hyperlink ref="B7" r:id="rId1" xr:uid="{25150193-1FA5-4486-9768-0C09FAA07843}"/>
  </hyperlinks>
  <pageMargins left="0.7" right="0.7" top="0.75" bottom="0.75" header="0.3" footer="0.3"/>
  <pageSetup paperSize="9" orientation="portrait" r:id="rId2"/>
  <tableParts count="8">
    <tablePart r:id="rId3"/>
    <tablePart r:id="rId4"/>
    <tablePart r:id="rId5"/>
    <tablePart r:id="rId6"/>
    <tablePart r:id="rId7"/>
    <tablePart r:id="rId8"/>
    <tablePart r:id="rId9"/>
    <tablePart r:id="rId1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A82CC-FBED-40A8-982F-4F1DE0C14E2B}">
  <sheetPr codeName="Sheet1"/>
  <dimension ref="A1:AM73"/>
  <sheetViews>
    <sheetView zoomScaleNormal="100" workbookViewId="0">
      <selection activeCell="C3" sqref="C3"/>
    </sheetView>
    <sheetView workbookViewId="1"/>
  </sheetViews>
  <sheetFormatPr defaultRowHeight="15" outlineLevelCol="1" x14ac:dyDescent="0.25"/>
  <cols>
    <col min="1" max="1" width="19.140625" customWidth="1" outlineLevel="1"/>
    <col min="2" max="2" width="75.140625" customWidth="1"/>
    <col min="3" max="3" width="19.7109375" style="195" customWidth="1"/>
    <col min="4" max="23" width="19.7109375" style="123" customWidth="1"/>
    <col min="24" max="24" width="19.7109375" customWidth="1"/>
    <col min="25" max="30" width="19.7109375" style="123" customWidth="1"/>
    <col min="31" max="31" width="19.7109375" style="74" customWidth="1"/>
    <col min="32" max="34" width="19.7109375" style="123" customWidth="1"/>
    <col min="35" max="35" width="19.7109375" style="74" customWidth="1"/>
    <col min="36" max="39" width="19.42578125" customWidth="1"/>
  </cols>
  <sheetData>
    <row r="1" spans="1:39" x14ac:dyDescent="0.25">
      <c r="A1" s="16"/>
      <c r="B1" s="19" t="s">
        <v>7</v>
      </c>
      <c r="C1" s="192"/>
      <c r="D1" s="124"/>
      <c r="E1" s="124"/>
      <c r="F1" s="124"/>
      <c r="G1" s="124"/>
      <c r="H1" s="124"/>
      <c r="I1" s="124"/>
      <c r="J1" s="124"/>
      <c r="K1" s="124"/>
      <c r="L1" s="124"/>
      <c r="M1" s="124"/>
      <c r="N1" s="124"/>
      <c r="O1" s="124"/>
      <c r="P1" s="124"/>
      <c r="Q1" s="124"/>
      <c r="R1" s="124"/>
      <c r="S1" s="124"/>
      <c r="T1" s="124"/>
      <c r="U1" s="124"/>
      <c r="V1" s="124"/>
      <c r="W1" s="124"/>
      <c r="X1" s="21"/>
      <c r="Y1" s="124"/>
      <c r="Z1" s="124"/>
      <c r="AA1" s="124"/>
      <c r="AB1" s="124"/>
      <c r="AC1" s="124"/>
      <c r="AD1" s="124"/>
      <c r="AE1" s="53"/>
      <c r="AF1" s="124"/>
      <c r="AG1" s="124"/>
      <c r="AH1" s="124"/>
      <c r="AI1" s="53"/>
      <c r="AJ1" s="21"/>
      <c r="AK1" s="21"/>
      <c r="AL1" s="21"/>
      <c r="AM1" s="21"/>
    </row>
    <row r="2" spans="1:39" s="49" customFormat="1" ht="31.5" x14ac:dyDescent="0.5">
      <c r="A2" s="22"/>
      <c r="B2" s="22" t="s">
        <v>333</v>
      </c>
      <c r="C2" s="193"/>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row>
    <row r="3" spans="1:39" s="49" customFormat="1" ht="31.5" x14ac:dyDescent="0.5">
      <c r="A3" s="22"/>
      <c r="B3" s="22" t="s">
        <v>599</v>
      </c>
      <c r="C3" s="193"/>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row>
    <row r="4" spans="1:39" ht="50.25" customHeight="1" x14ac:dyDescent="0.25">
      <c r="A4" s="163"/>
      <c r="B4" s="218" t="s">
        <v>613</v>
      </c>
      <c r="C4" s="218"/>
      <c r="D4" s="218"/>
      <c r="E4" s="218"/>
      <c r="F4" s="218"/>
      <c r="G4" s="218"/>
      <c r="H4" s="20"/>
      <c r="I4" s="20"/>
      <c r="J4" s="124"/>
      <c r="K4" s="124"/>
      <c r="L4" s="124"/>
      <c r="M4" s="124"/>
      <c r="N4" s="124"/>
      <c r="O4" s="124"/>
      <c r="P4" s="124"/>
      <c r="Q4" s="124"/>
      <c r="R4" s="124"/>
      <c r="S4" s="124"/>
      <c r="T4" s="124"/>
      <c r="U4" s="124"/>
      <c r="V4" s="124"/>
      <c r="W4" s="124"/>
      <c r="X4" s="21"/>
      <c r="Y4" s="124"/>
      <c r="Z4" s="124"/>
      <c r="AA4" s="124"/>
      <c r="AB4" s="124"/>
      <c r="AC4" s="124"/>
      <c r="AD4" s="124"/>
      <c r="AE4" s="53"/>
      <c r="AF4" s="124"/>
      <c r="AG4" s="124"/>
      <c r="AH4" s="124"/>
      <c r="AI4" s="53"/>
      <c r="AJ4" s="21"/>
      <c r="AK4" s="21"/>
      <c r="AL4" s="21"/>
      <c r="AM4" s="21"/>
    </row>
    <row r="5" spans="1:39" ht="14.45" customHeight="1" x14ac:dyDescent="0.25">
      <c r="A5" s="163"/>
      <c r="B5" s="219"/>
      <c r="C5" s="219"/>
      <c r="D5" s="219"/>
      <c r="E5" s="219"/>
      <c r="F5" s="219"/>
      <c r="G5" s="219"/>
      <c r="H5" s="20"/>
      <c r="I5" s="20"/>
      <c r="J5" s="124"/>
      <c r="K5" s="124"/>
      <c r="L5" s="124"/>
      <c r="M5" s="124"/>
      <c r="N5" s="124"/>
      <c r="O5" s="124"/>
      <c r="P5" s="124"/>
      <c r="Q5" s="124"/>
      <c r="R5" s="124"/>
      <c r="S5" s="124"/>
      <c r="T5" s="124"/>
      <c r="U5" s="124"/>
      <c r="V5" s="124"/>
      <c r="W5" s="124"/>
      <c r="X5" s="21"/>
      <c r="Y5" s="124"/>
      <c r="Z5" s="124"/>
      <c r="AA5" s="124"/>
      <c r="AB5" s="124"/>
      <c r="AC5" s="124"/>
      <c r="AD5" s="124"/>
      <c r="AE5" s="53"/>
      <c r="AF5" s="124"/>
      <c r="AG5" s="124"/>
      <c r="AH5" s="124"/>
      <c r="AI5" s="53"/>
      <c r="AJ5" s="21"/>
      <c r="AK5" s="21"/>
      <c r="AL5" s="21"/>
      <c r="AM5" s="21"/>
    </row>
    <row r="6" spans="1:39" ht="14.45" customHeight="1" x14ac:dyDescent="0.25">
      <c r="A6" s="174"/>
      <c r="B6" s="174" t="s">
        <v>612</v>
      </c>
      <c r="C6" s="174"/>
      <c r="D6" s="174"/>
      <c r="E6" s="174"/>
      <c r="F6" s="174"/>
      <c r="G6" s="174"/>
      <c r="H6" s="20"/>
      <c r="I6" s="20"/>
      <c r="J6" s="124"/>
      <c r="K6" s="124"/>
      <c r="L6" s="124"/>
      <c r="M6" s="124"/>
      <c r="N6" s="124"/>
      <c r="O6" s="124"/>
      <c r="P6" s="124"/>
      <c r="Q6" s="124"/>
      <c r="R6" s="124"/>
      <c r="S6" s="124"/>
      <c r="T6" s="124"/>
      <c r="U6" s="124"/>
      <c r="V6" s="124"/>
      <c r="W6" s="124"/>
      <c r="X6" s="21"/>
      <c r="Y6" s="124"/>
      <c r="Z6" s="124"/>
      <c r="AA6" s="124"/>
      <c r="AB6" s="124"/>
      <c r="AC6" s="124"/>
      <c r="AD6" s="124"/>
      <c r="AE6" s="53"/>
      <c r="AF6" s="124"/>
      <c r="AG6" s="124"/>
      <c r="AH6" s="124"/>
      <c r="AI6" s="53"/>
      <c r="AJ6" s="21"/>
      <c r="AK6" s="21"/>
      <c r="AL6" s="21"/>
      <c r="AM6" s="21"/>
    </row>
    <row r="7" spans="1:39" x14ac:dyDescent="0.25">
      <c r="A7" s="21"/>
      <c r="B7" s="189" t="s">
        <v>516</v>
      </c>
      <c r="C7" s="192"/>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row>
    <row r="9" spans="1:39" s="24" customFormat="1" ht="26.25" x14ac:dyDescent="0.35">
      <c r="B9" s="198" t="s">
        <v>601</v>
      </c>
    </row>
    <row r="10" spans="1:39" x14ac:dyDescent="0.25">
      <c r="B10" s="35" t="s">
        <v>606</v>
      </c>
    </row>
    <row r="11" spans="1:39" s="27" customFormat="1" ht="18" x14ac:dyDescent="0.25">
      <c r="B11" s="27" t="s">
        <v>585</v>
      </c>
    </row>
    <row r="12" spans="1:39" s="123" customFormat="1" x14ac:dyDescent="0.25">
      <c r="A12"/>
      <c r="B12" t="s">
        <v>586</v>
      </c>
      <c r="C12" s="195" t="s">
        <v>109</v>
      </c>
      <c r="X12"/>
      <c r="AE12" s="74"/>
      <c r="AI12" s="74"/>
      <c r="AJ12"/>
      <c r="AK12"/>
      <c r="AL12"/>
      <c r="AM12"/>
    </row>
    <row r="13" spans="1:39" s="123" customFormat="1" x14ac:dyDescent="0.25">
      <c r="A13"/>
      <c r="B13" s="18" t="s">
        <v>587</v>
      </c>
      <c r="C13" s="195">
        <v>4.1217632698836902E-2</v>
      </c>
      <c r="X13"/>
      <c r="AE13" s="74"/>
      <c r="AI13" s="74"/>
      <c r="AJ13"/>
      <c r="AK13"/>
      <c r="AL13"/>
      <c r="AM13"/>
    </row>
    <row r="14" spans="1:39" s="123" customFormat="1" ht="30" x14ac:dyDescent="0.25">
      <c r="A14"/>
      <c r="B14" s="18" t="s">
        <v>588</v>
      </c>
      <c r="C14" s="195">
        <v>2.7681745838572799E-2</v>
      </c>
      <c r="X14"/>
      <c r="AE14" s="74"/>
      <c r="AI14" s="74"/>
      <c r="AJ14"/>
      <c r="AK14"/>
      <c r="AL14"/>
      <c r="AM14"/>
    </row>
    <row r="15" spans="1:39" s="123" customFormat="1" x14ac:dyDescent="0.25">
      <c r="A15"/>
      <c r="B15" s="18" t="s">
        <v>589</v>
      </c>
      <c r="C15" s="195">
        <v>0.10619580468430702</v>
      </c>
      <c r="X15"/>
      <c r="AE15" s="74"/>
      <c r="AI15" s="74"/>
      <c r="AJ15"/>
      <c r="AK15"/>
      <c r="AL15"/>
      <c r="AM15"/>
    </row>
    <row r="16" spans="1:39" s="123" customFormat="1" x14ac:dyDescent="0.25">
      <c r="A16"/>
      <c r="B16" s="18" t="s">
        <v>590</v>
      </c>
      <c r="C16" s="195">
        <v>3.8353929566920297E-2</v>
      </c>
      <c r="X16"/>
      <c r="AE16" s="74"/>
      <c r="AI16" s="74"/>
      <c r="AJ16"/>
      <c r="AK16"/>
      <c r="AL16"/>
      <c r="AM16"/>
    </row>
    <row r="17" spans="1:39" s="123" customFormat="1" x14ac:dyDescent="0.25">
      <c r="A17"/>
      <c r="B17" s="18" t="s">
        <v>591</v>
      </c>
      <c r="C17" s="195">
        <v>4.3602960149993694E-2</v>
      </c>
      <c r="X17"/>
      <c r="AE17" s="74"/>
      <c r="AI17" s="74"/>
      <c r="AJ17"/>
      <c r="AK17"/>
      <c r="AL17"/>
      <c r="AM17"/>
    </row>
    <row r="18" spans="1:39" s="123" customFormat="1" ht="30" x14ac:dyDescent="0.25">
      <c r="A18"/>
      <c r="B18" s="18" t="s">
        <v>592</v>
      </c>
      <c r="C18" s="195">
        <v>3.92393370483324E-2</v>
      </c>
      <c r="X18"/>
      <c r="AE18" s="74"/>
      <c r="AI18" s="74"/>
      <c r="AJ18"/>
      <c r="AK18"/>
      <c r="AL18"/>
      <c r="AM18"/>
    </row>
    <row r="19" spans="1:39" ht="30" x14ac:dyDescent="0.25">
      <c r="B19" s="18" t="s">
        <v>593</v>
      </c>
      <c r="C19" s="195">
        <v>2.90498423357981E-2</v>
      </c>
    </row>
    <row r="20" spans="1:39" x14ac:dyDescent="0.25">
      <c r="B20" s="18" t="s">
        <v>532</v>
      </c>
      <c r="C20" s="195">
        <v>0.802857572977701</v>
      </c>
    </row>
    <row r="22" spans="1:39" s="27" customFormat="1" ht="18" x14ac:dyDescent="0.25">
      <c r="B22" s="27" t="s">
        <v>594</v>
      </c>
    </row>
    <row r="23" spans="1:39" x14ac:dyDescent="0.25">
      <c r="B23" t="s">
        <v>598</v>
      </c>
      <c r="C23" t="s">
        <v>109</v>
      </c>
      <c r="W23"/>
      <c r="X23" s="123"/>
      <c r="AD23" s="74"/>
      <c r="AE23" s="123"/>
      <c r="AH23" s="74"/>
      <c r="AI23"/>
    </row>
    <row r="24" spans="1:39" x14ac:dyDescent="0.25">
      <c r="B24" t="s">
        <v>534</v>
      </c>
      <c r="C24" s="195">
        <v>2.2878345921325E-2</v>
      </c>
      <c r="W24"/>
      <c r="X24" s="123"/>
      <c r="AD24" s="74"/>
      <c r="AE24" s="123"/>
      <c r="AH24" s="74"/>
      <c r="AI24"/>
    </row>
    <row r="25" spans="1:39" x14ac:dyDescent="0.25">
      <c r="B25" t="s">
        <v>535</v>
      </c>
      <c r="C25" s="195">
        <v>0.37570198324779802</v>
      </c>
      <c r="W25"/>
      <c r="X25" s="123"/>
      <c r="AD25" s="74"/>
      <c r="AE25" s="123"/>
      <c r="AH25" s="74"/>
      <c r="AI25"/>
    </row>
    <row r="26" spans="1:39" x14ac:dyDescent="0.25">
      <c r="B26" t="s">
        <v>536</v>
      </c>
      <c r="C26" s="195">
        <v>0.124912571785793</v>
      </c>
      <c r="W26"/>
      <c r="X26" s="123"/>
      <c r="AD26" s="74"/>
      <c r="AE26" s="123"/>
      <c r="AH26" s="74"/>
      <c r="AI26"/>
    </row>
    <row r="27" spans="1:39" x14ac:dyDescent="0.25">
      <c r="B27" t="s">
        <v>537</v>
      </c>
      <c r="C27" s="195">
        <v>3.3552935685220497E-2</v>
      </c>
      <c r="W27"/>
      <c r="X27" s="123"/>
      <c r="AD27" s="74"/>
      <c r="AE27" s="123"/>
      <c r="AH27" s="74"/>
      <c r="AI27"/>
    </row>
    <row r="28" spans="1:39" x14ac:dyDescent="0.25">
      <c r="B28" t="s">
        <v>595</v>
      </c>
      <c r="C28" s="195">
        <v>1.7953332557643299E-2</v>
      </c>
      <c r="W28"/>
      <c r="X28" s="123"/>
      <c r="AD28" s="74"/>
      <c r="AE28" s="123"/>
      <c r="AH28" s="74"/>
      <c r="AI28"/>
    </row>
    <row r="29" spans="1:39" x14ac:dyDescent="0.25">
      <c r="B29" t="s">
        <v>596</v>
      </c>
      <c r="C29" s="195">
        <v>1.4804467595198999E-2</v>
      </c>
      <c r="W29"/>
      <c r="X29" s="123"/>
      <c r="AD29" s="74"/>
      <c r="AE29" s="123"/>
      <c r="AH29" s="74"/>
      <c r="AI29"/>
    </row>
    <row r="30" spans="1:39" x14ac:dyDescent="0.25">
      <c r="B30" t="s">
        <v>597</v>
      </c>
      <c r="C30" s="195">
        <v>5.3015119408624203E-2</v>
      </c>
      <c r="W30"/>
      <c r="X30" s="123"/>
      <c r="AD30" s="74"/>
      <c r="AE30" s="123"/>
      <c r="AH30" s="74"/>
      <c r="AI30"/>
    </row>
    <row r="31" spans="1:39" x14ac:dyDescent="0.25">
      <c r="B31" t="s">
        <v>539</v>
      </c>
      <c r="C31" s="195">
        <v>9.6422686411273884E-2</v>
      </c>
      <c r="W31"/>
      <c r="X31" s="123"/>
      <c r="AD31" s="74"/>
      <c r="AE31" s="123"/>
      <c r="AH31" s="74"/>
      <c r="AI31"/>
    </row>
    <row r="32" spans="1:39" x14ac:dyDescent="0.25">
      <c r="B32" t="s">
        <v>544</v>
      </c>
      <c r="C32" s="195">
        <v>1.5919645094271601E-2</v>
      </c>
      <c r="W32"/>
      <c r="X32" s="123"/>
      <c r="AD32" s="74"/>
      <c r="AE32" s="123"/>
      <c r="AH32" s="74"/>
      <c r="AI32"/>
    </row>
    <row r="33" spans="1:39" x14ac:dyDescent="0.25">
      <c r="B33" t="s">
        <v>545</v>
      </c>
      <c r="C33" s="195">
        <v>0.365928768505346</v>
      </c>
      <c r="W33"/>
      <c r="X33" s="123"/>
      <c r="AD33" s="74"/>
      <c r="AE33" s="123"/>
      <c r="AH33" s="74"/>
      <c r="AI33"/>
    </row>
    <row r="35" spans="1:39" s="123" customFormat="1" ht="26.25" x14ac:dyDescent="0.35">
      <c r="A35"/>
      <c r="B35" s="198" t="s">
        <v>602</v>
      </c>
      <c r="C35" s="195"/>
      <c r="X35"/>
      <c r="AE35" s="74"/>
      <c r="AI35" s="74"/>
      <c r="AJ35"/>
      <c r="AK35"/>
      <c r="AL35"/>
      <c r="AM35"/>
    </row>
    <row r="36" spans="1:39" x14ac:dyDescent="0.25">
      <c r="B36" s="35" t="s">
        <v>607</v>
      </c>
    </row>
    <row r="37" spans="1:39" s="27" customFormat="1" ht="18" x14ac:dyDescent="0.25">
      <c r="B37" s="27" t="s">
        <v>609</v>
      </c>
    </row>
    <row r="38" spans="1:39" s="123" customFormat="1" x14ac:dyDescent="0.25">
      <c r="A38" t="s">
        <v>65</v>
      </c>
      <c r="B38" t="s">
        <v>240</v>
      </c>
      <c r="C38" s="195" t="s">
        <v>109</v>
      </c>
      <c r="D38"/>
      <c r="X38"/>
      <c r="AE38" s="74"/>
      <c r="AI38" s="74"/>
      <c r="AJ38"/>
      <c r="AK38"/>
      <c r="AL38"/>
      <c r="AM38"/>
    </row>
    <row r="39" spans="1:39" s="123" customFormat="1" x14ac:dyDescent="0.25">
      <c r="A39" t="s">
        <v>76</v>
      </c>
      <c r="B39" t="s">
        <v>77</v>
      </c>
      <c r="C39" s="195">
        <v>0.182270848504125</v>
      </c>
      <c r="D39"/>
      <c r="X39"/>
      <c r="AE39" s="74"/>
      <c r="AI39" s="74"/>
      <c r="AJ39"/>
      <c r="AK39"/>
      <c r="AL39"/>
      <c r="AM39"/>
    </row>
    <row r="40" spans="1:39" s="123" customFormat="1" x14ac:dyDescent="0.25">
      <c r="A40" t="s">
        <v>80</v>
      </c>
      <c r="B40" t="s">
        <v>81</v>
      </c>
      <c r="C40" s="195">
        <v>0.18800732789326299</v>
      </c>
      <c r="D40"/>
      <c r="X40"/>
      <c r="AE40" s="74"/>
      <c r="AI40" s="74"/>
      <c r="AJ40"/>
      <c r="AK40"/>
      <c r="AL40"/>
      <c r="AM40"/>
    </row>
    <row r="41" spans="1:39" s="123" customFormat="1" x14ac:dyDescent="0.25">
      <c r="A41" t="s">
        <v>82</v>
      </c>
      <c r="B41" t="s">
        <v>83</v>
      </c>
      <c r="C41" s="195">
        <v>0.23771928880413098</v>
      </c>
      <c r="D41"/>
      <c r="X41"/>
      <c r="AE41" s="74"/>
      <c r="AI41" s="74"/>
      <c r="AJ41"/>
      <c r="AK41"/>
      <c r="AL41"/>
      <c r="AM41"/>
    </row>
    <row r="42" spans="1:39" s="123" customFormat="1" x14ac:dyDescent="0.25">
      <c r="A42" t="s">
        <v>69</v>
      </c>
      <c r="B42" t="s">
        <v>70</v>
      </c>
      <c r="C42" s="195">
        <v>0.18909781045038701</v>
      </c>
      <c r="D42"/>
      <c r="X42"/>
      <c r="AE42" s="74"/>
      <c r="AI42" s="74"/>
      <c r="AJ42"/>
      <c r="AK42"/>
      <c r="AL42"/>
      <c r="AM42"/>
    </row>
    <row r="43" spans="1:39" s="123" customFormat="1" x14ac:dyDescent="0.25">
      <c r="A43" t="s">
        <v>72</v>
      </c>
      <c r="B43" t="s">
        <v>73</v>
      </c>
      <c r="C43" s="195">
        <v>0.17981298077489499</v>
      </c>
      <c r="D43"/>
      <c r="X43"/>
      <c r="AE43" s="74"/>
      <c r="AI43" s="74"/>
      <c r="AJ43"/>
      <c r="AK43"/>
      <c r="AL43"/>
      <c r="AM43"/>
    </row>
    <row r="44" spans="1:39" s="123" customFormat="1" x14ac:dyDescent="0.25">
      <c r="A44" t="s">
        <v>84</v>
      </c>
      <c r="B44" t="s">
        <v>85</v>
      </c>
      <c r="C44" s="195">
        <v>0.217466229678137</v>
      </c>
      <c r="D44"/>
      <c r="X44"/>
      <c r="AE44" s="74"/>
      <c r="AI44" s="74"/>
      <c r="AJ44"/>
      <c r="AK44"/>
      <c r="AL44"/>
      <c r="AM44"/>
    </row>
    <row r="45" spans="1:39" s="123" customFormat="1" x14ac:dyDescent="0.25">
      <c r="A45" t="s">
        <v>86</v>
      </c>
      <c r="B45" t="s">
        <v>87</v>
      </c>
      <c r="C45" s="195">
        <v>0.207559955544726</v>
      </c>
      <c r="D45"/>
      <c r="X45"/>
      <c r="AE45" s="74"/>
      <c r="AI45" s="74"/>
      <c r="AJ45"/>
      <c r="AK45"/>
      <c r="AL45"/>
      <c r="AM45"/>
    </row>
    <row r="46" spans="1:39" s="123" customFormat="1" x14ac:dyDescent="0.25">
      <c r="A46" t="s">
        <v>78</v>
      </c>
      <c r="B46" t="s">
        <v>79</v>
      </c>
      <c r="C46" s="195">
        <v>0.17066705497804902</v>
      </c>
      <c r="D46"/>
      <c r="X46"/>
      <c r="AE46" s="74"/>
      <c r="AI46" s="74"/>
      <c r="AJ46"/>
      <c r="AK46"/>
      <c r="AL46"/>
      <c r="AM46"/>
    </row>
    <row r="47" spans="1:39" s="123" customFormat="1" x14ac:dyDescent="0.25">
      <c r="A47" t="s">
        <v>74</v>
      </c>
      <c r="B47" t="s">
        <v>551</v>
      </c>
      <c r="C47" s="195">
        <v>0.163326666815201</v>
      </c>
      <c r="D47"/>
      <c r="X47"/>
      <c r="AE47" s="74"/>
      <c r="AI47" s="74"/>
      <c r="AJ47"/>
      <c r="AK47"/>
      <c r="AL47"/>
      <c r="AM47"/>
    </row>
    <row r="48" spans="1:39" s="123" customFormat="1" x14ac:dyDescent="0.25">
      <c r="A48"/>
      <c r="B48"/>
      <c r="C48" s="195"/>
      <c r="D48"/>
      <c r="X48"/>
      <c r="AE48" s="74"/>
      <c r="AI48" s="74"/>
      <c r="AJ48"/>
      <c r="AK48"/>
      <c r="AL48"/>
      <c r="AM48"/>
    </row>
    <row r="49" spans="1:39" s="27" customFormat="1" ht="18" x14ac:dyDescent="0.25">
      <c r="B49" s="27" t="s">
        <v>610</v>
      </c>
    </row>
    <row r="50" spans="1:39" s="123" customFormat="1" x14ac:dyDescent="0.25">
      <c r="A50"/>
      <c r="B50" t="s">
        <v>553</v>
      </c>
      <c r="C50" s="195" t="s">
        <v>109</v>
      </c>
      <c r="D50"/>
      <c r="X50"/>
      <c r="AE50" s="74"/>
      <c r="AI50" s="74"/>
      <c r="AJ50"/>
      <c r="AK50"/>
      <c r="AL50"/>
      <c r="AM50"/>
    </row>
    <row r="51" spans="1:39" s="123" customFormat="1" x14ac:dyDescent="0.25">
      <c r="A51"/>
      <c r="B51" t="s">
        <v>554</v>
      </c>
      <c r="C51" s="195">
        <v>0.18508774376436299</v>
      </c>
      <c r="D51"/>
      <c r="X51"/>
      <c r="AE51" s="74"/>
      <c r="AI51" s="74"/>
      <c r="AJ51"/>
      <c r="AK51"/>
      <c r="AL51"/>
      <c r="AM51"/>
    </row>
    <row r="52" spans="1:39" s="123" customFormat="1" x14ac:dyDescent="0.25">
      <c r="A52"/>
      <c r="B52" t="s">
        <v>555</v>
      </c>
      <c r="C52" s="195">
        <v>0.19345670987650901</v>
      </c>
      <c r="D52"/>
      <c r="X52"/>
      <c r="AE52" s="74"/>
      <c r="AI52" s="74"/>
      <c r="AJ52"/>
      <c r="AK52"/>
      <c r="AL52"/>
      <c r="AM52"/>
    </row>
    <row r="53" spans="1:39" s="123" customFormat="1" x14ac:dyDescent="0.25">
      <c r="A53"/>
      <c r="B53" t="s">
        <v>556</v>
      </c>
      <c r="C53" s="195">
        <v>0.19352453305051898</v>
      </c>
      <c r="D53"/>
      <c r="X53"/>
      <c r="AE53" s="74"/>
      <c r="AI53" s="74"/>
      <c r="AJ53"/>
      <c r="AK53"/>
      <c r="AL53"/>
      <c r="AM53"/>
    </row>
    <row r="54" spans="1:39" s="123" customFormat="1" x14ac:dyDescent="0.25">
      <c r="A54"/>
      <c r="B54" t="s">
        <v>557</v>
      </c>
      <c r="C54" s="195">
        <v>0.17813245968352201</v>
      </c>
      <c r="D54"/>
      <c r="X54"/>
      <c r="AE54" s="74"/>
      <c r="AI54" s="74"/>
      <c r="AJ54"/>
      <c r="AK54"/>
      <c r="AL54"/>
      <c r="AM54"/>
    </row>
    <row r="55" spans="1:39" s="123" customFormat="1" x14ac:dyDescent="0.25">
      <c r="A55"/>
      <c r="B55" t="s">
        <v>558</v>
      </c>
      <c r="C55" s="195">
        <v>0.18627086916649899</v>
      </c>
      <c r="D55"/>
      <c r="X55"/>
      <c r="AE55" s="74"/>
      <c r="AI55" s="74"/>
      <c r="AJ55"/>
      <c r="AK55"/>
      <c r="AL55"/>
      <c r="AM55"/>
    </row>
    <row r="56" spans="1:39" s="123" customFormat="1" x14ac:dyDescent="0.25">
      <c r="A56"/>
      <c r="B56" t="s">
        <v>559</v>
      </c>
      <c r="C56" s="195">
        <v>0.19737261516542501</v>
      </c>
      <c r="D56"/>
      <c r="X56"/>
      <c r="AE56" s="74"/>
      <c r="AI56" s="74"/>
      <c r="AJ56"/>
      <c r="AK56"/>
      <c r="AL56"/>
      <c r="AM56"/>
    </row>
    <row r="57" spans="1:39" s="123" customFormat="1" x14ac:dyDescent="0.25">
      <c r="A57"/>
      <c r="B57" t="s">
        <v>560</v>
      </c>
      <c r="C57" s="195">
        <v>0.18920691593793099</v>
      </c>
      <c r="D57"/>
      <c r="X57"/>
      <c r="AE57" s="74"/>
      <c r="AI57" s="74"/>
      <c r="AJ57"/>
      <c r="AK57"/>
      <c r="AL57"/>
      <c r="AM57"/>
    </row>
    <row r="58" spans="1:39" s="123" customFormat="1" x14ac:dyDescent="0.25">
      <c r="A58"/>
      <c r="B58" t="s">
        <v>561</v>
      </c>
      <c r="C58" s="195">
        <v>0.19706893564337499</v>
      </c>
      <c r="D58"/>
      <c r="X58"/>
      <c r="AE58" s="74"/>
      <c r="AI58" s="74"/>
      <c r="AJ58"/>
      <c r="AK58"/>
      <c r="AL58"/>
      <c r="AM58"/>
    </row>
    <row r="59" spans="1:39" s="123" customFormat="1" x14ac:dyDescent="0.25">
      <c r="A59"/>
      <c r="B59" t="s">
        <v>562</v>
      </c>
      <c r="C59" s="195">
        <v>0.19473256252837101</v>
      </c>
      <c r="D59"/>
      <c r="X59"/>
      <c r="AE59" s="74"/>
      <c r="AI59" s="74"/>
      <c r="AJ59"/>
      <c r="AK59"/>
      <c r="AL59"/>
      <c r="AM59"/>
    </row>
    <row r="60" spans="1:39" s="123" customFormat="1" x14ac:dyDescent="0.25">
      <c r="A60"/>
      <c r="B60" t="s">
        <v>563</v>
      </c>
      <c r="C60" s="195">
        <v>0.23000218438545597</v>
      </c>
      <c r="D60"/>
      <c r="X60"/>
      <c r="AE60" s="74"/>
      <c r="AI60" s="74"/>
      <c r="AJ60"/>
      <c r="AK60"/>
      <c r="AL60"/>
      <c r="AM60"/>
    </row>
    <row r="61" spans="1:39" s="123" customFormat="1" x14ac:dyDescent="0.25">
      <c r="A61"/>
      <c r="B61" t="s">
        <v>564</v>
      </c>
      <c r="C61" s="195">
        <v>0.244765133489206</v>
      </c>
      <c r="D61"/>
      <c r="X61"/>
      <c r="AE61" s="74"/>
      <c r="AI61" s="74"/>
      <c r="AJ61"/>
      <c r="AK61"/>
      <c r="AL61"/>
      <c r="AM61"/>
    </row>
    <row r="62" spans="1:39" s="123" customFormat="1" x14ac:dyDescent="0.25">
      <c r="A62"/>
      <c r="B62" t="s">
        <v>565</v>
      </c>
      <c r="C62" s="195">
        <v>0.24154566084349</v>
      </c>
      <c r="D62"/>
      <c r="X62"/>
      <c r="AE62" s="74"/>
      <c r="AI62" s="74"/>
      <c r="AJ62"/>
      <c r="AK62"/>
      <c r="AL62"/>
      <c r="AM62"/>
    </row>
    <row r="63" spans="1:39" s="123" customFormat="1" x14ac:dyDescent="0.25">
      <c r="A63"/>
      <c r="B63" t="s">
        <v>566</v>
      </c>
      <c r="C63" s="195">
        <v>0.202004862688416</v>
      </c>
      <c r="D63"/>
      <c r="X63"/>
      <c r="AE63" s="74"/>
      <c r="AI63" s="74"/>
      <c r="AJ63"/>
      <c r="AK63"/>
      <c r="AL63"/>
      <c r="AM63"/>
    </row>
    <row r="64" spans="1:39" s="123" customFormat="1" x14ac:dyDescent="0.25">
      <c r="A64"/>
      <c r="B64" t="s">
        <v>567</v>
      </c>
      <c r="C64" s="195">
        <v>0.15408523047003</v>
      </c>
      <c r="D64"/>
      <c r="X64"/>
      <c r="AE64" s="74"/>
      <c r="AI64" s="74"/>
      <c r="AJ64"/>
      <c r="AK64"/>
      <c r="AL64"/>
      <c r="AM64"/>
    </row>
    <row r="65" spans="1:39" s="123" customFormat="1" x14ac:dyDescent="0.25">
      <c r="A65"/>
      <c r="B65" t="s">
        <v>568</v>
      </c>
      <c r="C65" s="195">
        <v>0.11555661132217999</v>
      </c>
      <c r="D65"/>
      <c r="X65"/>
      <c r="AE65" s="74"/>
      <c r="AI65" s="74"/>
      <c r="AJ65"/>
      <c r="AK65"/>
      <c r="AL65"/>
      <c r="AM65"/>
    </row>
    <row r="66" spans="1:39" s="123" customFormat="1" x14ac:dyDescent="0.25">
      <c r="A66"/>
      <c r="B66"/>
      <c r="C66" s="195"/>
      <c r="D66"/>
      <c r="X66"/>
      <c r="AE66" s="74"/>
      <c r="AI66" s="74"/>
      <c r="AJ66"/>
      <c r="AK66"/>
      <c r="AL66"/>
      <c r="AM66"/>
    </row>
    <row r="67" spans="1:39" s="27" customFormat="1" ht="18" x14ac:dyDescent="0.25">
      <c r="B67" s="27" t="s">
        <v>611</v>
      </c>
    </row>
    <row r="68" spans="1:39" s="123" customFormat="1" x14ac:dyDescent="0.25">
      <c r="A68"/>
      <c r="B68" t="s">
        <v>570</v>
      </c>
      <c r="C68" s="195" t="s">
        <v>109</v>
      </c>
      <c r="D68"/>
      <c r="X68"/>
      <c r="AE68" s="74"/>
      <c r="AI68" s="74"/>
      <c r="AJ68"/>
      <c r="AK68"/>
      <c r="AL68"/>
      <c r="AM68"/>
    </row>
    <row r="69" spans="1:39" s="123" customFormat="1" x14ac:dyDescent="0.25">
      <c r="A69"/>
      <c r="B69" t="s">
        <v>571</v>
      </c>
      <c r="C69" s="195">
        <v>0.188545010782458</v>
      </c>
      <c r="D69"/>
      <c r="X69"/>
      <c r="AE69" s="74"/>
      <c r="AI69" s="74"/>
      <c r="AJ69"/>
      <c r="AK69"/>
      <c r="AL69"/>
      <c r="AM69"/>
    </row>
    <row r="70" spans="1:39" s="123" customFormat="1" x14ac:dyDescent="0.25">
      <c r="A70"/>
      <c r="B70" t="s">
        <v>572</v>
      </c>
      <c r="C70" s="195">
        <v>0.22283329041840999</v>
      </c>
      <c r="D70"/>
      <c r="X70"/>
      <c r="AE70" s="74"/>
      <c r="AI70" s="74"/>
      <c r="AJ70"/>
      <c r="AK70"/>
      <c r="AL70"/>
      <c r="AM70"/>
    </row>
    <row r="71" spans="1:39" s="123" customFormat="1" x14ac:dyDescent="0.25">
      <c r="A71"/>
      <c r="B71" t="s">
        <v>573</v>
      </c>
      <c r="C71" s="195">
        <v>0.21903884019882297</v>
      </c>
      <c r="D71"/>
      <c r="X71"/>
      <c r="AE71" s="74"/>
      <c r="AI71" s="74"/>
      <c r="AJ71"/>
      <c r="AK71"/>
      <c r="AL71"/>
      <c r="AM71"/>
    </row>
    <row r="72" spans="1:39" s="123" customFormat="1" x14ac:dyDescent="0.25">
      <c r="A72"/>
      <c r="B72" t="s">
        <v>575</v>
      </c>
      <c r="C72" s="195">
        <v>0.250663678479768</v>
      </c>
      <c r="D72"/>
      <c r="X72"/>
      <c r="AE72" s="74"/>
      <c r="AI72" s="74"/>
      <c r="AJ72"/>
      <c r="AK72"/>
      <c r="AL72"/>
      <c r="AM72"/>
    </row>
    <row r="73" spans="1:39" s="123" customFormat="1" x14ac:dyDescent="0.25">
      <c r="A73"/>
      <c r="B73" t="s">
        <v>574</v>
      </c>
      <c r="C73" s="195">
        <v>0.19559249484796201</v>
      </c>
      <c r="D73"/>
      <c r="X73"/>
      <c r="AE73" s="74"/>
      <c r="AI73" s="74"/>
      <c r="AJ73"/>
      <c r="AK73"/>
      <c r="AL73"/>
      <c r="AM73"/>
    </row>
  </sheetData>
  <mergeCells count="2">
    <mergeCell ref="B4:G4"/>
    <mergeCell ref="B5:G5"/>
  </mergeCells>
  <hyperlinks>
    <hyperlink ref="B1" location="'Contents'!B7" display="⇐ Return to contents" xr:uid="{025B6EA3-74E3-4F3D-952D-9A5A7C81C969}"/>
    <hyperlink ref="B7" r:id="rId1" xr:uid="{0353E170-460F-4267-B098-9E0FC15DF245}"/>
  </hyperlinks>
  <pageMargins left="0.7" right="0.7" top="0.75" bottom="0.75" header="0.3" footer="0.3"/>
  <pageSetup paperSize="9" orientation="portrait" r:id="rId2"/>
  <tableParts count="5">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91599-1D02-41A8-A367-4FF19A8BA089}">
  <sheetPr codeName="Sheet8">
    <tabColor theme="0" tint="-0.14999847407452621"/>
  </sheetPr>
  <dimension ref="A1:AM87"/>
  <sheetViews>
    <sheetView topLeftCell="A7" zoomScale="85" zoomScaleNormal="85" workbookViewId="0">
      <selection activeCell="D17" sqref="D17"/>
    </sheetView>
    <sheetView topLeftCell="B1" workbookViewId="1"/>
  </sheetViews>
  <sheetFormatPr defaultRowHeight="15" outlineLevelCol="1" x14ac:dyDescent="0.25"/>
  <cols>
    <col min="1" max="1" width="19.140625" customWidth="1" outlineLevel="1"/>
    <col min="2" max="2" width="40" customWidth="1"/>
    <col min="3" max="23" width="19.7109375" style="123" customWidth="1"/>
    <col min="24" max="24" width="19.7109375" customWidth="1"/>
    <col min="25" max="30" width="19.7109375" style="123" customWidth="1"/>
    <col min="31" max="31" width="19.7109375" style="74" customWidth="1"/>
    <col min="32" max="34" width="19.7109375" style="123" customWidth="1"/>
    <col min="35" max="35" width="19.7109375" style="74" customWidth="1"/>
    <col min="36" max="39" width="19.42578125" customWidth="1"/>
  </cols>
  <sheetData>
    <row r="1" spans="1:39" x14ac:dyDescent="0.25">
      <c r="A1" s="16"/>
      <c r="B1" s="19" t="s">
        <v>7</v>
      </c>
      <c r="C1" s="124"/>
      <c r="D1" s="124"/>
      <c r="E1" s="124"/>
      <c r="F1" s="124"/>
      <c r="G1" s="124"/>
      <c r="H1" s="124"/>
      <c r="I1" s="124"/>
      <c r="J1" s="124"/>
      <c r="K1" s="124"/>
      <c r="L1" s="124"/>
      <c r="M1" s="124"/>
      <c r="N1" s="124"/>
      <c r="O1" s="124"/>
      <c r="P1" s="124"/>
      <c r="Q1" s="124"/>
      <c r="R1" s="124"/>
      <c r="S1" s="124"/>
      <c r="T1" s="124"/>
      <c r="U1" s="124"/>
      <c r="V1" s="124"/>
      <c r="W1" s="124"/>
      <c r="X1" s="21"/>
      <c r="Y1" s="124"/>
      <c r="Z1" s="124"/>
      <c r="AA1" s="124"/>
      <c r="AB1" s="124"/>
      <c r="AC1" s="124"/>
      <c r="AD1" s="124"/>
      <c r="AE1" s="53"/>
      <c r="AF1" s="124"/>
      <c r="AG1" s="124"/>
      <c r="AH1" s="124"/>
      <c r="AI1" s="53"/>
      <c r="AJ1" s="21"/>
      <c r="AK1" s="21"/>
      <c r="AL1" s="21"/>
      <c r="AM1" s="21"/>
    </row>
    <row r="2" spans="1:39" s="49" customFormat="1" ht="31.5" x14ac:dyDescent="0.5">
      <c r="A2" s="22"/>
      <c r="B2" s="22" t="s">
        <v>334</v>
      </c>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row>
    <row r="3" spans="1:39" ht="58.9" customHeight="1" x14ac:dyDescent="0.25">
      <c r="A3" s="25"/>
      <c r="B3" s="219" t="s">
        <v>332</v>
      </c>
      <c r="C3" s="219"/>
      <c r="D3" s="219"/>
      <c r="E3" s="219"/>
      <c r="F3" s="219"/>
      <c r="G3" s="219"/>
      <c r="H3" s="20"/>
      <c r="I3" s="20"/>
      <c r="J3" s="124"/>
      <c r="K3" s="124"/>
      <c r="L3" s="124"/>
      <c r="M3" s="124"/>
      <c r="N3" s="124"/>
      <c r="O3" s="124"/>
      <c r="P3" s="124"/>
      <c r="Q3" s="124"/>
      <c r="R3" s="124"/>
      <c r="S3" s="124"/>
      <c r="T3" s="124"/>
      <c r="U3" s="124"/>
      <c r="V3" s="124"/>
      <c r="W3" s="124"/>
      <c r="X3" s="21"/>
      <c r="Y3" s="124"/>
      <c r="Z3" s="124"/>
      <c r="AA3" s="124"/>
      <c r="AB3" s="124"/>
      <c r="AC3" s="124"/>
      <c r="AD3" s="124"/>
      <c r="AE3" s="53"/>
      <c r="AF3" s="124"/>
      <c r="AG3" s="124"/>
      <c r="AH3" s="124"/>
      <c r="AI3" s="53"/>
      <c r="AJ3" s="21"/>
      <c r="AK3" s="21"/>
      <c r="AL3" s="21"/>
      <c r="AM3" s="21"/>
    </row>
    <row r="4" spans="1:39" ht="14.45" customHeight="1" x14ac:dyDescent="0.25">
      <c r="A4" s="25"/>
      <c r="B4" s="219"/>
      <c r="C4" s="219"/>
      <c r="D4" s="219"/>
      <c r="E4" s="219"/>
      <c r="F4" s="219"/>
      <c r="G4" s="219"/>
      <c r="H4" s="20"/>
      <c r="I4" s="20"/>
      <c r="J4" s="124"/>
      <c r="K4" s="124"/>
      <c r="L4" s="124"/>
      <c r="M4" s="124"/>
      <c r="N4" s="124"/>
      <c r="O4" s="124"/>
      <c r="P4" s="124"/>
      <c r="Q4" s="124"/>
      <c r="R4" s="124"/>
      <c r="S4" s="124"/>
      <c r="T4" s="124"/>
      <c r="U4" s="124"/>
      <c r="V4" s="124"/>
      <c r="W4" s="124"/>
      <c r="X4" s="21"/>
      <c r="Y4" s="124"/>
      <c r="Z4" s="124"/>
      <c r="AA4" s="124"/>
      <c r="AB4" s="124"/>
      <c r="AC4" s="124"/>
      <c r="AD4" s="124"/>
      <c r="AE4" s="53"/>
      <c r="AF4" s="124"/>
      <c r="AG4" s="124"/>
      <c r="AH4" s="124"/>
      <c r="AI4" s="53"/>
      <c r="AJ4" s="21"/>
      <c r="AK4" s="21"/>
      <c r="AL4" s="21"/>
      <c r="AM4" s="21"/>
    </row>
    <row r="5" spans="1:39" ht="14.45" customHeight="1" x14ac:dyDescent="0.25">
      <c r="A5" s="25"/>
      <c r="B5" s="20" t="s">
        <v>331</v>
      </c>
      <c r="C5" s="20"/>
      <c r="D5" s="20"/>
      <c r="E5" s="20"/>
      <c r="F5" s="20"/>
      <c r="G5" s="20"/>
      <c r="H5" s="20"/>
      <c r="I5" s="20"/>
      <c r="J5" s="124"/>
      <c r="K5" s="124"/>
      <c r="L5" s="124"/>
      <c r="M5" s="124"/>
      <c r="N5" s="124"/>
      <c r="O5" s="124"/>
      <c r="P5" s="124"/>
      <c r="Q5" s="124"/>
      <c r="R5" s="124"/>
      <c r="S5" s="124"/>
      <c r="T5" s="124"/>
      <c r="U5" s="124"/>
      <c r="V5" s="124"/>
      <c r="W5" s="124"/>
      <c r="X5" s="21"/>
      <c r="Y5" s="124"/>
      <c r="Z5" s="124"/>
      <c r="AA5" s="124"/>
      <c r="AB5" s="124"/>
      <c r="AC5" s="124"/>
      <c r="AD5" s="124"/>
      <c r="AE5" s="53"/>
      <c r="AF5" s="124"/>
      <c r="AG5" s="124"/>
      <c r="AH5" s="124"/>
      <c r="AI5" s="53"/>
      <c r="AJ5" s="21"/>
      <c r="AK5" s="21"/>
      <c r="AL5" s="21"/>
      <c r="AM5" s="21"/>
    </row>
    <row r="6" spans="1:39" ht="14.45" customHeight="1" x14ac:dyDescent="0.25">
      <c r="A6" s="25"/>
      <c r="B6" s="21" t="s">
        <v>330</v>
      </c>
      <c r="C6" s="20"/>
      <c r="D6" s="20"/>
      <c r="E6" s="20"/>
      <c r="F6" s="20"/>
      <c r="G6" s="20"/>
      <c r="H6" s="20"/>
      <c r="I6" s="20"/>
      <c r="J6" s="124"/>
      <c r="K6" s="124"/>
      <c r="L6" s="124"/>
      <c r="M6" s="124"/>
      <c r="N6" s="124"/>
      <c r="O6" s="124"/>
      <c r="P6" s="124"/>
      <c r="Q6" s="124"/>
      <c r="R6" s="124"/>
      <c r="S6" s="124"/>
      <c r="T6" s="124"/>
      <c r="U6" s="124"/>
      <c r="V6" s="124"/>
      <c r="W6" s="124"/>
      <c r="X6" s="21"/>
      <c r="Y6" s="124"/>
      <c r="Z6" s="124"/>
      <c r="AA6" s="124"/>
      <c r="AB6" s="124"/>
      <c r="AC6" s="124"/>
      <c r="AD6" s="124"/>
      <c r="AE6" s="124"/>
      <c r="AF6" s="124"/>
      <c r="AG6" s="124"/>
      <c r="AH6" s="124"/>
      <c r="AI6" s="124"/>
      <c r="AJ6" s="124"/>
      <c r="AK6" s="124"/>
      <c r="AL6" s="124"/>
      <c r="AM6" s="124"/>
    </row>
    <row r="7" spans="1:39" x14ac:dyDescent="0.2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row>
    <row r="8" spans="1:39" ht="18.75" x14ac:dyDescent="0.3">
      <c r="A8" s="21"/>
      <c r="B8" s="26" t="s">
        <v>335</v>
      </c>
      <c r="C8" s="124"/>
      <c r="D8" s="124"/>
      <c r="E8" s="124"/>
      <c r="F8" s="124"/>
      <c r="G8" s="124"/>
      <c r="H8" s="124"/>
      <c r="I8" s="124"/>
      <c r="J8" s="124"/>
      <c r="K8" s="124"/>
      <c r="L8" s="124"/>
      <c r="M8" s="124"/>
      <c r="N8" s="124"/>
      <c r="O8" s="124"/>
      <c r="P8" s="124"/>
      <c r="Q8" s="124"/>
      <c r="R8" s="124"/>
      <c r="S8" s="124"/>
      <c r="T8" s="124"/>
      <c r="U8" s="124"/>
      <c r="V8" s="124"/>
      <c r="W8" s="124"/>
      <c r="X8" s="21"/>
      <c r="Y8" s="124"/>
      <c r="Z8" s="124"/>
      <c r="AA8" s="124"/>
      <c r="AB8" s="124"/>
      <c r="AC8" s="124"/>
      <c r="AD8" s="124"/>
      <c r="AE8" s="53"/>
      <c r="AF8" s="124"/>
      <c r="AG8" s="124"/>
      <c r="AH8" s="124"/>
      <c r="AI8" s="53"/>
      <c r="AJ8" s="21"/>
      <c r="AK8" s="21"/>
      <c r="AL8" s="21"/>
      <c r="AM8" s="21"/>
    </row>
    <row r="9" spans="1:39" s="127" customFormat="1" ht="15.75" x14ac:dyDescent="0.25">
      <c r="A9" s="125"/>
      <c r="B9" s="126"/>
      <c r="C9" s="222" t="s">
        <v>149</v>
      </c>
      <c r="D9" s="221"/>
      <c r="E9" s="222" t="s">
        <v>115</v>
      </c>
      <c r="F9" s="221"/>
      <c r="G9" s="222" t="s">
        <v>95</v>
      </c>
      <c r="H9" s="221"/>
      <c r="I9" s="222" t="s">
        <v>96</v>
      </c>
      <c r="J9" s="221"/>
      <c r="K9" s="220" t="s">
        <v>97</v>
      </c>
      <c r="L9" s="221"/>
      <c r="M9" s="222" t="s">
        <v>98</v>
      </c>
      <c r="N9" s="221"/>
      <c r="O9" s="222" t="s">
        <v>99</v>
      </c>
      <c r="P9" s="221"/>
      <c r="Q9" s="220" t="s">
        <v>100</v>
      </c>
      <c r="R9" s="221"/>
      <c r="S9" s="222" t="s">
        <v>101</v>
      </c>
      <c r="T9" s="221"/>
      <c r="U9" s="220" t="s">
        <v>102</v>
      </c>
      <c r="V9" s="221"/>
      <c r="W9" s="222" t="s">
        <v>103</v>
      </c>
      <c r="X9" s="221"/>
      <c r="Y9" s="222" t="s">
        <v>104</v>
      </c>
      <c r="Z9" s="220"/>
      <c r="AA9" s="221"/>
      <c r="AB9" s="222" t="s">
        <v>105</v>
      </c>
      <c r="AC9" s="220"/>
      <c r="AD9" s="220"/>
      <c r="AE9" s="221"/>
      <c r="AF9" s="222" t="s">
        <v>106</v>
      </c>
      <c r="AG9" s="220"/>
      <c r="AH9" s="220"/>
      <c r="AI9" s="221"/>
      <c r="AJ9" s="222" t="s">
        <v>107</v>
      </c>
      <c r="AK9" s="220"/>
      <c r="AL9" s="220"/>
      <c r="AM9" s="221"/>
    </row>
    <row r="10" spans="1:39" s="133" customFormat="1" ht="46.9" customHeight="1" x14ac:dyDescent="0.25">
      <c r="A10" s="128" t="s">
        <v>65</v>
      </c>
      <c r="B10" s="129" t="s">
        <v>336</v>
      </c>
      <c r="C10" s="130" t="s">
        <v>337</v>
      </c>
      <c r="D10" s="131" t="s">
        <v>338</v>
      </c>
      <c r="E10" s="130" t="s">
        <v>339</v>
      </c>
      <c r="F10" s="131" t="s">
        <v>340</v>
      </c>
      <c r="G10" s="130" t="s">
        <v>341</v>
      </c>
      <c r="H10" s="131" t="s">
        <v>342</v>
      </c>
      <c r="I10" s="130" t="s">
        <v>343</v>
      </c>
      <c r="J10" s="131" t="s">
        <v>344</v>
      </c>
      <c r="K10" s="132" t="s">
        <v>345</v>
      </c>
      <c r="L10" s="131" t="s">
        <v>346</v>
      </c>
      <c r="M10" s="130" t="s">
        <v>347</v>
      </c>
      <c r="N10" s="131" t="s">
        <v>348</v>
      </c>
      <c r="O10" s="130" t="s">
        <v>349</v>
      </c>
      <c r="P10" s="131" t="s">
        <v>350</v>
      </c>
      <c r="Q10" s="132" t="s">
        <v>351</v>
      </c>
      <c r="R10" s="131" t="s">
        <v>352</v>
      </c>
      <c r="S10" s="130" t="s">
        <v>353</v>
      </c>
      <c r="T10" s="131" t="s">
        <v>354</v>
      </c>
      <c r="U10" s="132" t="s">
        <v>355</v>
      </c>
      <c r="V10" s="131" t="s">
        <v>356</v>
      </c>
      <c r="W10" s="130" t="s">
        <v>357</v>
      </c>
      <c r="X10" s="131" t="s">
        <v>358</v>
      </c>
      <c r="Y10" s="130" t="s">
        <v>359</v>
      </c>
      <c r="Z10" s="132" t="s">
        <v>360</v>
      </c>
      <c r="AA10" s="131" t="s">
        <v>361</v>
      </c>
      <c r="AB10" s="130" t="s">
        <v>362</v>
      </c>
      <c r="AC10" s="132" t="s">
        <v>363</v>
      </c>
      <c r="AD10" s="132" t="s">
        <v>364</v>
      </c>
      <c r="AE10" s="131" t="s">
        <v>365</v>
      </c>
      <c r="AF10" s="130" t="s">
        <v>366</v>
      </c>
      <c r="AG10" s="132" t="s">
        <v>367</v>
      </c>
      <c r="AH10" s="132" t="s">
        <v>368</v>
      </c>
      <c r="AI10" s="131" t="s">
        <v>369</v>
      </c>
      <c r="AJ10" s="130" t="s">
        <v>370</v>
      </c>
      <c r="AK10" s="132" t="s">
        <v>371</v>
      </c>
      <c r="AL10" s="132" t="s">
        <v>372</v>
      </c>
      <c r="AM10" s="131" t="s">
        <v>373</v>
      </c>
    </row>
    <row r="11" spans="1:39" s="12" customFormat="1" x14ac:dyDescent="0.25">
      <c r="A11" s="134" t="s">
        <v>88</v>
      </c>
      <c r="B11" s="12" t="s">
        <v>89</v>
      </c>
      <c r="C11" s="135">
        <v>69.900000000000006</v>
      </c>
      <c r="D11" s="136" t="s">
        <v>374</v>
      </c>
      <c r="E11" s="135">
        <v>69.3</v>
      </c>
      <c r="F11" s="136" t="s">
        <v>375</v>
      </c>
      <c r="G11" s="135">
        <v>71.099999999999994</v>
      </c>
      <c r="H11" s="136" t="s">
        <v>376</v>
      </c>
      <c r="I11" s="135">
        <v>68.5</v>
      </c>
      <c r="J11" s="136" t="s">
        <v>377</v>
      </c>
      <c r="K11" s="137">
        <v>70.400000000000006</v>
      </c>
      <c r="L11" s="136" t="s">
        <v>378</v>
      </c>
      <c r="M11" s="135">
        <v>70.7</v>
      </c>
      <c r="N11" s="136" t="s">
        <v>377</v>
      </c>
      <c r="O11" s="135">
        <v>74.3</v>
      </c>
      <c r="P11" s="136" t="s">
        <v>379</v>
      </c>
      <c r="Q11" s="137">
        <v>72.699999999999989</v>
      </c>
      <c r="R11" s="136" t="s">
        <v>380</v>
      </c>
      <c r="S11" s="135">
        <v>72.5</v>
      </c>
      <c r="T11" s="136" t="s">
        <v>379</v>
      </c>
      <c r="U11" s="137">
        <v>72.599999999999994</v>
      </c>
      <c r="V11" s="136" t="s">
        <v>381</v>
      </c>
      <c r="W11" s="135">
        <v>73.2</v>
      </c>
      <c r="X11" s="138" t="s">
        <v>381</v>
      </c>
      <c r="Y11" s="135">
        <v>74.199323761948634</v>
      </c>
      <c r="Z11" s="137">
        <v>72.667298614805404</v>
      </c>
      <c r="AA11" s="136">
        <v>75.674223340604939</v>
      </c>
      <c r="AB11" s="135">
        <v>72.809795819572997</v>
      </c>
      <c r="AC11" s="137">
        <v>71.111690123793551</v>
      </c>
      <c r="AD11" s="137">
        <v>74.507901515352444</v>
      </c>
      <c r="AE11" s="139">
        <v>7715</v>
      </c>
      <c r="AF11" s="135">
        <v>72.400000000000006</v>
      </c>
      <c r="AG11" s="137">
        <v>70.599999999999994</v>
      </c>
      <c r="AH11" s="137">
        <v>74.099999999999994</v>
      </c>
      <c r="AI11" s="139">
        <v>8161</v>
      </c>
      <c r="AJ11" s="135">
        <v>72.7</v>
      </c>
      <c r="AK11" s="137">
        <v>70.900000000000006</v>
      </c>
      <c r="AL11" s="137">
        <v>74.400000000000006</v>
      </c>
      <c r="AM11" s="139">
        <v>7502</v>
      </c>
    </row>
    <row r="12" spans="1:39" x14ac:dyDescent="0.25">
      <c r="A12" s="140" t="s">
        <v>69</v>
      </c>
      <c r="B12" s="21" t="s">
        <v>70</v>
      </c>
      <c r="C12" s="141">
        <v>69.099999999999994</v>
      </c>
      <c r="D12" s="142" t="s">
        <v>382</v>
      </c>
      <c r="E12" s="141">
        <v>71</v>
      </c>
      <c r="F12" s="142" t="s">
        <v>383</v>
      </c>
      <c r="G12" s="141">
        <v>69.099999999999994</v>
      </c>
      <c r="H12" s="142" t="s">
        <v>384</v>
      </c>
      <c r="I12" s="141">
        <v>66</v>
      </c>
      <c r="J12" s="142" t="s">
        <v>385</v>
      </c>
      <c r="K12" s="124">
        <v>74.400000000000006</v>
      </c>
      <c r="L12" s="142" t="s">
        <v>386</v>
      </c>
      <c r="M12" s="141">
        <v>70.7</v>
      </c>
      <c r="N12" s="142" t="s">
        <v>387</v>
      </c>
      <c r="O12" s="141">
        <v>75.400000000000006</v>
      </c>
      <c r="P12" s="142" t="s">
        <v>388</v>
      </c>
      <c r="Q12" s="124">
        <v>74.900000000000006</v>
      </c>
      <c r="R12" s="142" t="s">
        <v>389</v>
      </c>
      <c r="S12" s="141">
        <v>77.599999999999994</v>
      </c>
      <c r="T12" s="142" t="s">
        <v>390</v>
      </c>
      <c r="U12" s="124">
        <v>77.300000000000011</v>
      </c>
      <c r="V12" s="142" t="s">
        <v>391</v>
      </c>
      <c r="W12" s="141">
        <v>72.110618992637995</v>
      </c>
      <c r="X12" s="65" t="s">
        <v>392</v>
      </c>
      <c r="Y12" s="141">
        <v>75.409970836461525</v>
      </c>
      <c r="Z12" s="124">
        <v>70.951229413677481</v>
      </c>
      <c r="AA12" s="142">
        <v>79.383197961079304</v>
      </c>
      <c r="AB12" s="141">
        <v>74.362953625904041</v>
      </c>
      <c r="AC12" s="124">
        <v>69.435123787767395</v>
      </c>
      <c r="AD12" s="124">
        <v>79.290783464040686</v>
      </c>
      <c r="AE12" s="143">
        <v>814</v>
      </c>
      <c r="AF12" s="141">
        <v>74.400000000000006</v>
      </c>
      <c r="AG12" s="124">
        <v>70.400000000000006</v>
      </c>
      <c r="AH12" s="124">
        <v>78.099999999999994</v>
      </c>
      <c r="AI12" s="143">
        <v>830</v>
      </c>
      <c r="AJ12" s="141">
        <v>73.5</v>
      </c>
      <c r="AK12" s="124">
        <v>69.400000000000006</v>
      </c>
      <c r="AL12" s="124">
        <v>77.2</v>
      </c>
      <c r="AM12" s="143">
        <v>758</v>
      </c>
    </row>
    <row r="13" spans="1:39" x14ac:dyDescent="0.25">
      <c r="A13" s="140" t="s">
        <v>72</v>
      </c>
      <c r="B13" s="21" t="s">
        <v>73</v>
      </c>
      <c r="C13" s="141">
        <v>67.599999999999994</v>
      </c>
      <c r="D13" s="142" t="s">
        <v>393</v>
      </c>
      <c r="E13" s="141">
        <v>66.599999999999994</v>
      </c>
      <c r="F13" s="142" t="s">
        <v>394</v>
      </c>
      <c r="G13" s="141">
        <v>70</v>
      </c>
      <c r="H13" s="142" t="s">
        <v>395</v>
      </c>
      <c r="I13" s="141">
        <v>68.599999999999994</v>
      </c>
      <c r="J13" s="142" t="s">
        <v>384</v>
      </c>
      <c r="K13" s="124">
        <v>67.900000000000006</v>
      </c>
      <c r="L13" s="142" t="s">
        <v>396</v>
      </c>
      <c r="M13" s="141">
        <v>69</v>
      </c>
      <c r="N13" s="142" t="s">
        <v>384</v>
      </c>
      <c r="O13" s="141">
        <v>71</v>
      </c>
      <c r="P13" s="142" t="s">
        <v>390</v>
      </c>
      <c r="Q13" s="124">
        <v>68.900000000000006</v>
      </c>
      <c r="R13" s="142" t="s">
        <v>397</v>
      </c>
      <c r="S13" s="141">
        <v>69.3</v>
      </c>
      <c r="T13" s="142" t="s">
        <v>398</v>
      </c>
      <c r="U13" s="124">
        <v>73.400000000000006</v>
      </c>
      <c r="V13" s="142" t="s">
        <v>399</v>
      </c>
      <c r="W13" s="141">
        <v>72.18646641264192</v>
      </c>
      <c r="X13" s="65" t="s">
        <v>400</v>
      </c>
      <c r="Y13" s="141">
        <v>68.173897740852965</v>
      </c>
      <c r="Z13" s="124">
        <v>62.917204035733512</v>
      </c>
      <c r="AA13" s="142">
        <v>73.005141817903819</v>
      </c>
      <c r="AB13" s="141">
        <v>71.120347043213513</v>
      </c>
      <c r="AC13" s="124">
        <v>66.063568930631121</v>
      </c>
      <c r="AD13" s="124">
        <v>76.177125155795906</v>
      </c>
      <c r="AE13" s="143">
        <v>1071</v>
      </c>
      <c r="AF13" s="141">
        <v>66</v>
      </c>
      <c r="AG13" s="124">
        <v>59.9</v>
      </c>
      <c r="AH13" s="124">
        <v>71.5</v>
      </c>
      <c r="AI13" s="143">
        <v>1145</v>
      </c>
      <c r="AJ13" s="141">
        <v>71</v>
      </c>
      <c r="AK13" s="124">
        <v>66.599999999999994</v>
      </c>
      <c r="AL13" s="124">
        <v>75</v>
      </c>
      <c r="AM13" s="143">
        <v>1058</v>
      </c>
    </row>
    <row r="14" spans="1:39" x14ac:dyDescent="0.25">
      <c r="A14" s="140" t="s">
        <v>74</v>
      </c>
      <c r="B14" s="21" t="s">
        <v>75</v>
      </c>
      <c r="C14" s="141">
        <v>68.3</v>
      </c>
      <c r="D14" s="142" t="s">
        <v>401</v>
      </c>
      <c r="E14" s="141">
        <v>71.900000000000006</v>
      </c>
      <c r="F14" s="142" t="s">
        <v>394</v>
      </c>
      <c r="G14" s="141">
        <v>73.3</v>
      </c>
      <c r="H14" s="142" t="s">
        <v>395</v>
      </c>
      <c r="I14" s="141">
        <v>68.799999999999983</v>
      </c>
      <c r="J14" s="142" t="s">
        <v>402</v>
      </c>
      <c r="K14" s="124">
        <v>75.199999999999989</v>
      </c>
      <c r="L14" s="142" t="s">
        <v>403</v>
      </c>
      <c r="M14" s="141">
        <v>70.8</v>
      </c>
      <c r="N14" s="142" t="s">
        <v>404</v>
      </c>
      <c r="O14" s="141">
        <v>74.800000000000011</v>
      </c>
      <c r="P14" s="142" t="s">
        <v>388</v>
      </c>
      <c r="Q14" s="124">
        <v>76.099999999999994</v>
      </c>
      <c r="R14" s="142" t="s">
        <v>389</v>
      </c>
      <c r="S14" s="141">
        <v>71.7</v>
      </c>
      <c r="T14" s="142" t="s">
        <v>405</v>
      </c>
      <c r="U14" s="124">
        <v>70</v>
      </c>
      <c r="V14" s="142" t="s">
        <v>406</v>
      </c>
      <c r="W14" s="141">
        <v>68.251117280139425</v>
      </c>
      <c r="X14" s="65" t="s">
        <v>407</v>
      </c>
      <c r="Y14" s="141">
        <v>73.045964874451684</v>
      </c>
      <c r="Z14" s="124">
        <v>68.84671269283767</v>
      </c>
      <c r="AA14" s="142">
        <v>76.869357398043476</v>
      </c>
      <c r="AB14" s="141">
        <v>74.208653156835879</v>
      </c>
      <c r="AC14" s="124">
        <v>69.746407944326307</v>
      </c>
      <c r="AD14" s="124">
        <v>78.670898369345451</v>
      </c>
      <c r="AE14" s="143">
        <v>867</v>
      </c>
      <c r="AF14" s="141">
        <v>74.8</v>
      </c>
      <c r="AG14" s="124">
        <v>70.2</v>
      </c>
      <c r="AH14" s="124">
        <v>78.900000000000006</v>
      </c>
      <c r="AI14" s="143">
        <v>933</v>
      </c>
      <c r="AJ14" s="141">
        <v>72.099999999999994</v>
      </c>
      <c r="AK14" s="124">
        <v>66.5</v>
      </c>
      <c r="AL14" s="124">
        <v>77.099999999999994</v>
      </c>
      <c r="AM14" s="143">
        <v>777</v>
      </c>
    </row>
    <row r="15" spans="1:39" x14ac:dyDescent="0.25">
      <c r="A15" s="140" t="s">
        <v>76</v>
      </c>
      <c r="B15" s="21" t="s">
        <v>77</v>
      </c>
      <c r="C15" s="141">
        <v>71.7</v>
      </c>
      <c r="D15" s="142" t="s">
        <v>408</v>
      </c>
      <c r="E15" s="141">
        <v>71.3</v>
      </c>
      <c r="F15" s="142" t="s">
        <v>395</v>
      </c>
      <c r="G15" s="141">
        <v>74.599999999999994</v>
      </c>
      <c r="H15" s="142" t="s">
        <v>383</v>
      </c>
      <c r="I15" s="141">
        <v>66.8</v>
      </c>
      <c r="J15" s="142" t="s">
        <v>409</v>
      </c>
      <c r="K15" s="124">
        <v>69.400000000000006</v>
      </c>
      <c r="L15" s="142" t="s">
        <v>410</v>
      </c>
      <c r="M15" s="141">
        <v>70.2</v>
      </c>
      <c r="N15" s="142" t="s">
        <v>411</v>
      </c>
      <c r="O15" s="141">
        <v>73.8</v>
      </c>
      <c r="P15" s="142" t="s">
        <v>412</v>
      </c>
      <c r="Q15" s="124">
        <v>74.7</v>
      </c>
      <c r="R15" s="142" t="s">
        <v>413</v>
      </c>
      <c r="S15" s="141">
        <v>75.099999999999994</v>
      </c>
      <c r="T15" s="142" t="s">
        <v>388</v>
      </c>
      <c r="U15" s="124">
        <v>76</v>
      </c>
      <c r="V15" s="142" t="s">
        <v>414</v>
      </c>
      <c r="W15" s="141">
        <v>75.515552227820152</v>
      </c>
      <c r="X15" s="65" t="s">
        <v>415</v>
      </c>
      <c r="Y15" s="141">
        <v>71.785054459379992</v>
      </c>
      <c r="Z15" s="124">
        <v>66.681543140736039</v>
      </c>
      <c r="AA15" s="142">
        <v>76.383701592339989</v>
      </c>
      <c r="AB15" s="141">
        <v>73.767374384359826</v>
      </c>
      <c r="AC15" s="124">
        <v>67.743765236082254</v>
      </c>
      <c r="AD15" s="124">
        <v>79.790983532637398</v>
      </c>
      <c r="AE15" s="143">
        <v>673</v>
      </c>
      <c r="AF15" s="141">
        <v>70.2</v>
      </c>
      <c r="AG15" s="124">
        <v>64.7</v>
      </c>
      <c r="AH15" s="124">
        <v>75.3</v>
      </c>
      <c r="AI15" s="143">
        <v>765</v>
      </c>
      <c r="AJ15" s="141">
        <v>67.8</v>
      </c>
      <c r="AK15" s="124">
        <v>60.9</v>
      </c>
      <c r="AL15" s="124">
        <v>74</v>
      </c>
      <c r="AM15" s="143">
        <v>713</v>
      </c>
    </row>
    <row r="16" spans="1:39" x14ac:dyDescent="0.25">
      <c r="A16" s="140" t="s">
        <v>78</v>
      </c>
      <c r="B16" s="21" t="s">
        <v>79</v>
      </c>
      <c r="C16" s="141">
        <v>65.8</v>
      </c>
      <c r="D16" s="142" t="s">
        <v>401</v>
      </c>
      <c r="E16" s="141">
        <v>67.099999999999994</v>
      </c>
      <c r="F16" s="142" t="s">
        <v>395</v>
      </c>
      <c r="G16" s="141">
        <v>65.400000000000006</v>
      </c>
      <c r="H16" s="142" t="s">
        <v>383</v>
      </c>
      <c r="I16" s="141">
        <v>64.5</v>
      </c>
      <c r="J16" s="142" t="s">
        <v>411</v>
      </c>
      <c r="K16" s="124">
        <v>62.400000000000006</v>
      </c>
      <c r="L16" s="142" t="s">
        <v>416</v>
      </c>
      <c r="M16" s="141">
        <v>66.400000000000006</v>
      </c>
      <c r="N16" s="142" t="s">
        <v>411</v>
      </c>
      <c r="O16" s="141">
        <v>71.7</v>
      </c>
      <c r="P16" s="142" t="s">
        <v>388</v>
      </c>
      <c r="Q16" s="124">
        <v>71.099999999999994</v>
      </c>
      <c r="R16" s="142" t="s">
        <v>405</v>
      </c>
      <c r="S16" s="141">
        <v>69.599999999999994</v>
      </c>
      <c r="T16" s="142" t="s">
        <v>388</v>
      </c>
      <c r="U16" s="124">
        <v>71</v>
      </c>
      <c r="V16" s="142" t="s">
        <v>417</v>
      </c>
      <c r="W16" s="141">
        <v>72.189188930617192</v>
      </c>
      <c r="X16" s="65" t="s">
        <v>415</v>
      </c>
      <c r="Y16" s="141">
        <v>72.003075271837261</v>
      </c>
      <c r="Z16" s="124">
        <v>67.151760789779033</v>
      </c>
      <c r="AA16" s="142">
        <v>76.389817229188836</v>
      </c>
      <c r="AB16" s="141">
        <v>67.183883673059896</v>
      </c>
      <c r="AC16" s="124">
        <v>61.239179315703296</v>
      </c>
      <c r="AD16" s="124">
        <v>73.128588030416495</v>
      </c>
      <c r="AE16" s="143">
        <v>694</v>
      </c>
      <c r="AF16" s="141">
        <v>71.7</v>
      </c>
      <c r="AG16" s="124">
        <v>66.599999999999994</v>
      </c>
      <c r="AH16" s="124">
        <v>76.400000000000006</v>
      </c>
      <c r="AI16" s="143">
        <v>731</v>
      </c>
      <c r="AJ16" s="141">
        <v>68.7</v>
      </c>
      <c r="AK16" s="124">
        <v>62.8</v>
      </c>
      <c r="AL16" s="124">
        <v>74</v>
      </c>
      <c r="AM16" s="143">
        <v>713</v>
      </c>
    </row>
    <row r="17" spans="1:39" x14ac:dyDescent="0.25">
      <c r="A17" s="140" t="s">
        <v>80</v>
      </c>
      <c r="B17" s="21" t="s">
        <v>81</v>
      </c>
      <c r="C17" s="141">
        <v>72.5</v>
      </c>
      <c r="D17" s="142" t="s">
        <v>401</v>
      </c>
      <c r="E17" s="141">
        <v>72.5</v>
      </c>
      <c r="F17" s="142" t="s">
        <v>394</v>
      </c>
      <c r="G17" s="141">
        <v>72.5</v>
      </c>
      <c r="H17" s="142" t="s">
        <v>395</v>
      </c>
      <c r="I17" s="141">
        <v>70.8</v>
      </c>
      <c r="J17" s="142" t="s">
        <v>418</v>
      </c>
      <c r="K17" s="124">
        <v>74.7</v>
      </c>
      <c r="L17" s="142" t="s">
        <v>419</v>
      </c>
      <c r="M17" s="141">
        <v>72.900000000000006</v>
      </c>
      <c r="N17" s="142" t="s">
        <v>420</v>
      </c>
      <c r="O17" s="141">
        <v>78.099999999999994</v>
      </c>
      <c r="P17" s="142" t="s">
        <v>421</v>
      </c>
      <c r="Q17" s="124">
        <v>74.900000000000006</v>
      </c>
      <c r="R17" s="142" t="s">
        <v>388</v>
      </c>
      <c r="S17" s="141">
        <v>73.899999999999991</v>
      </c>
      <c r="T17" s="142" t="s">
        <v>390</v>
      </c>
      <c r="U17" s="124">
        <v>72.400000000000006</v>
      </c>
      <c r="V17" s="142" t="s">
        <v>422</v>
      </c>
      <c r="W17" s="141">
        <v>74.549605356000072</v>
      </c>
      <c r="X17" s="65" t="s">
        <v>423</v>
      </c>
      <c r="Y17" s="141">
        <v>78.798202446663083</v>
      </c>
      <c r="Z17" s="124">
        <v>75.05386061769515</v>
      </c>
      <c r="AA17" s="142">
        <v>82.114459259336087</v>
      </c>
      <c r="AB17" s="141">
        <v>76.727404278208951</v>
      </c>
      <c r="AC17" s="124">
        <v>72.63915755216567</v>
      </c>
      <c r="AD17" s="124">
        <v>80.815651004252231</v>
      </c>
      <c r="AE17" s="143">
        <v>884</v>
      </c>
      <c r="AF17" s="141">
        <v>80.3</v>
      </c>
      <c r="AG17" s="124">
        <v>76.5</v>
      </c>
      <c r="AH17" s="124">
        <v>83.7</v>
      </c>
      <c r="AI17" s="143">
        <v>921</v>
      </c>
      <c r="AJ17" s="141">
        <v>76</v>
      </c>
      <c r="AK17" s="124">
        <v>70.900000000000006</v>
      </c>
      <c r="AL17" s="124">
        <v>80.400000000000006</v>
      </c>
      <c r="AM17" s="143">
        <v>802</v>
      </c>
    </row>
    <row r="18" spans="1:39" x14ac:dyDescent="0.25">
      <c r="A18" s="140" t="s">
        <v>82</v>
      </c>
      <c r="B18" s="21" t="s">
        <v>83</v>
      </c>
      <c r="C18" s="141">
        <v>63.6</v>
      </c>
      <c r="D18" s="142" t="s">
        <v>401</v>
      </c>
      <c r="E18" s="141">
        <v>58.8</v>
      </c>
      <c r="F18" s="142" t="s">
        <v>382</v>
      </c>
      <c r="G18" s="141">
        <v>63.100000000000009</v>
      </c>
      <c r="H18" s="142" t="s">
        <v>383</v>
      </c>
      <c r="I18" s="141">
        <v>60.099999999999994</v>
      </c>
      <c r="J18" s="142" t="s">
        <v>420</v>
      </c>
      <c r="K18" s="124">
        <v>59.8</v>
      </c>
      <c r="L18" s="142" t="s">
        <v>424</v>
      </c>
      <c r="M18" s="141">
        <v>65.7</v>
      </c>
      <c r="N18" s="142" t="s">
        <v>425</v>
      </c>
      <c r="O18" s="141">
        <v>68.599999999999994</v>
      </c>
      <c r="P18" s="142" t="s">
        <v>426</v>
      </c>
      <c r="Q18" s="124">
        <v>64.900000000000006</v>
      </c>
      <c r="R18" s="142" t="s">
        <v>427</v>
      </c>
      <c r="S18" s="141">
        <v>66.300000000000011</v>
      </c>
      <c r="T18" s="142" t="s">
        <v>405</v>
      </c>
      <c r="U18" s="124">
        <v>62.699999999999996</v>
      </c>
      <c r="V18" s="142" t="s">
        <v>428</v>
      </c>
      <c r="W18" s="141">
        <v>66.517586652115682</v>
      </c>
      <c r="X18" s="65" t="s">
        <v>429</v>
      </c>
      <c r="Y18" s="141">
        <v>66.705801990834743</v>
      </c>
      <c r="Z18" s="124">
        <v>62.118001493642105</v>
      </c>
      <c r="AA18" s="142">
        <v>70.99739999089735</v>
      </c>
      <c r="AB18" s="141">
        <v>58.263476123086775</v>
      </c>
      <c r="AC18" s="124">
        <v>52.958206482649913</v>
      </c>
      <c r="AD18" s="124">
        <v>63.568745763523637</v>
      </c>
      <c r="AE18" s="143">
        <v>784</v>
      </c>
      <c r="AF18" s="141">
        <v>57.1</v>
      </c>
      <c r="AG18" s="124">
        <v>51.7</v>
      </c>
      <c r="AH18" s="124">
        <v>62.4</v>
      </c>
      <c r="AI18" s="143">
        <v>883</v>
      </c>
      <c r="AJ18" s="141">
        <v>65.5</v>
      </c>
      <c r="AK18" s="124">
        <v>59.5</v>
      </c>
      <c r="AL18" s="124">
        <v>71</v>
      </c>
      <c r="AM18" s="143">
        <v>857</v>
      </c>
    </row>
    <row r="19" spans="1:39" x14ac:dyDescent="0.25">
      <c r="A19" s="140" t="s">
        <v>84</v>
      </c>
      <c r="B19" s="21" t="s">
        <v>85</v>
      </c>
      <c r="C19" s="141">
        <v>76.2</v>
      </c>
      <c r="D19" s="142" t="s">
        <v>430</v>
      </c>
      <c r="E19" s="141">
        <v>75.199999999999989</v>
      </c>
      <c r="F19" s="142" t="s">
        <v>401</v>
      </c>
      <c r="G19" s="141">
        <v>77.900000000000006</v>
      </c>
      <c r="H19" s="142" t="s">
        <v>401</v>
      </c>
      <c r="I19" s="141">
        <v>75.7</v>
      </c>
      <c r="J19" s="142" t="s">
        <v>395</v>
      </c>
      <c r="K19" s="124">
        <v>81.000000000000014</v>
      </c>
      <c r="L19" s="142" t="s">
        <v>431</v>
      </c>
      <c r="M19" s="141">
        <v>76.5</v>
      </c>
      <c r="N19" s="142" t="s">
        <v>394</v>
      </c>
      <c r="O19" s="141">
        <v>80.3</v>
      </c>
      <c r="P19" s="142" t="s">
        <v>432</v>
      </c>
      <c r="Q19" s="124">
        <v>77.300000000000011</v>
      </c>
      <c r="R19" s="142" t="s">
        <v>433</v>
      </c>
      <c r="S19" s="141">
        <v>77.2</v>
      </c>
      <c r="T19" s="142" t="s">
        <v>434</v>
      </c>
      <c r="U19" s="124">
        <v>78.800000000000011</v>
      </c>
      <c r="V19" s="142" t="s">
        <v>435</v>
      </c>
      <c r="W19" s="141">
        <v>78.903882794569796</v>
      </c>
      <c r="X19" s="65" t="s">
        <v>436</v>
      </c>
      <c r="Y19" s="141">
        <v>80.57906764892536</v>
      </c>
      <c r="Z19" s="124">
        <v>77.384442506138555</v>
      </c>
      <c r="AA19" s="142">
        <v>83.419117992378219</v>
      </c>
      <c r="AB19" s="141">
        <v>80.380465616839871</v>
      </c>
      <c r="AC19" s="124">
        <v>77.102007398523597</v>
      </c>
      <c r="AD19" s="124">
        <v>83.658923835156145</v>
      </c>
      <c r="AE19" s="143">
        <v>1195</v>
      </c>
      <c r="AF19" s="141">
        <v>81.5</v>
      </c>
      <c r="AG19" s="124">
        <v>78.2</v>
      </c>
      <c r="AH19" s="124">
        <v>84.3</v>
      </c>
      <c r="AI19" s="143">
        <v>1183</v>
      </c>
      <c r="AJ19" s="141">
        <v>78.2</v>
      </c>
      <c r="AK19" s="124">
        <v>74.3</v>
      </c>
      <c r="AL19" s="124">
        <v>81.7</v>
      </c>
      <c r="AM19" s="143">
        <v>1067</v>
      </c>
    </row>
    <row r="20" spans="1:39" x14ac:dyDescent="0.25">
      <c r="A20" s="144" t="s">
        <v>86</v>
      </c>
      <c r="B20" s="21" t="s">
        <v>87</v>
      </c>
      <c r="C20" s="141">
        <v>73.2</v>
      </c>
      <c r="D20" s="142" t="s">
        <v>393</v>
      </c>
      <c r="E20" s="141">
        <v>71.900000000000006</v>
      </c>
      <c r="F20" s="142" t="s">
        <v>394</v>
      </c>
      <c r="G20" s="141">
        <v>73.8</v>
      </c>
      <c r="H20" s="142" t="s">
        <v>394</v>
      </c>
      <c r="I20" s="141">
        <v>72.699999999999989</v>
      </c>
      <c r="J20" s="142" t="s">
        <v>418</v>
      </c>
      <c r="K20" s="124">
        <v>69.8</v>
      </c>
      <c r="L20" s="142" t="s">
        <v>416</v>
      </c>
      <c r="M20" s="141">
        <v>72.900000000000006</v>
      </c>
      <c r="N20" s="142" t="s">
        <v>418</v>
      </c>
      <c r="O20" s="141">
        <v>75</v>
      </c>
      <c r="P20" s="142" t="s">
        <v>437</v>
      </c>
      <c r="Q20" s="124">
        <v>75</v>
      </c>
      <c r="R20" s="142" t="s">
        <v>438</v>
      </c>
      <c r="S20" s="141">
        <v>76.100000000000009</v>
      </c>
      <c r="T20" s="142" t="s">
        <v>388</v>
      </c>
      <c r="U20" s="124">
        <v>76</v>
      </c>
      <c r="V20" s="142" t="s">
        <v>439</v>
      </c>
      <c r="W20" s="141">
        <v>78.513983325166407</v>
      </c>
      <c r="X20" s="65" t="s">
        <v>415</v>
      </c>
      <c r="Y20" s="141">
        <v>83.075323552220127</v>
      </c>
      <c r="Z20" s="124">
        <v>78.966345214586738</v>
      </c>
      <c r="AA20" s="142">
        <v>86.518641572514809</v>
      </c>
      <c r="AB20" s="141">
        <v>83.789738984178044</v>
      </c>
      <c r="AC20" s="124">
        <v>79.990760323599716</v>
      </c>
      <c r="AD20" s="124">
        <v>87.588717644756372</v>
      </c>
      <c r="AE20" s="143">
        <v>733</v>
      </c>
      <c r="AF20" s="141">
        <v>80.099999999999994</v>
      </c>
      <c r="AG20" s="124">
        <v>76.5</v>
      </c>
      <c r="AH20" s="124">
        <v>83.4</v>
      </c>
      <c r="AI20" s="143">
        <v>770</v>
      </c>
      <c r="AJ20" s="141">
        <v>82</v>
      </c>
      <c r="AK20" s="124">
        <v>78.5</v>
      </c>
      <c r="AL20" s="124">
        <v>85</v>
      </c>
      <c r="AM20" s="143">
        <v>757</v>
      </c>
    </row>
    <row r="21" spans="1:39" s="133" customFormat="1" ht="47.25" x14ac:dyDescent="0.25">
      <c r="A21" s="145" t="s">
        <v>65</v>
      </c>
      <c r="B21" s="146" t="s">
        <v>440</v>
      </c>
      <c r="C21" s="147" t="s">
        <v>337</v>
      </c>
      <c r="D21" s="148" t="s">
        <v>338</v>
      </c>
      <c r="E21" s="147" t="s">
        <v>339</v>
      </c>
      <c r="F21" s="148" t="s">
        <v>340</v>
      </c>
      <c r="G21" s="147" t="s">
        <v>341</v>
      </c>
      <c r="H21" s="148" t="s">
        <v>342</v>
      </c>
      <c r="I21" s="147" t="s">
        <v>343</v>
      </c>
      <c r="J21" s="148" t="s">
        <v>344</v>
      </c>
      <c r="K21" s="149" t="s">
        <v>345</v>
      </c>
      <c r="L21" s="148" t="s">
        <v>346</v>
      </c>
      <c r="M21" s="147" t="s">
        <v>347</v>
      </c>
      <c r="N21" s="148" t="s">
        <v>348</v>
      </c>
      <c r="O21" s="147" t="s">
        <v>349</v>
      </c>
      <c r="P21" s="148" t="s">
        <v>350</v>
      </c>
      <c r="Q21" s="149" t="s">
        <v>351</v>
      </c>
      <c r="R21" s="148" t="s">
        <v>352</v>
      </c>
      <c r="S21" s="147" t="s">
        <v>353</v>
      </c>
      <c r="T21" s="148" t="s">
        <v>354</v>
      </c>
      <c r="U21" s="149" t="s">
        <v>355</v>
      </c>
      <c r="V21" s="148" t="s">
        <v>356</v>
      </c>
      <c r="W21" s="147" t="s">
        <v>357</v>
      </c>
      <c r="X21" s="148" t="s">
        <v>358</v>
      </c>
      <c r="Y21" s="147" t="s">
        <v>359</v>
      </c>
      <c r="Z21" s="149" t="s">
        <v>360</v>
      </c>
      <c r="AA21" s="148" t="s">
        <v>361</v>
      </c>
      <c r="AB21" s="147" t="s">
        <v>362</v>
      </c>
      <c r="AC21" s="149" t="s">
        <v>363</v>
      </c>
      <c r="AD21" s="149" t="s">
        <v>364</v>
      </c>
      <c r="AE21" s="148" t="s">
        <v>365</v>
      </c>
      <c r="AF21" s="147" t="s">
        <v>366</v>
      </c>
      <c r="AG21" s="149" t="s">
        <v>367</v>
      </c>
      <c r="AH21" s="149" t="s">
        <v>368</v>
      </c>
      <c r="AI21" s="148" t="s">
        <v>369</v>
      </c>
      <c r="AJ21" s="147" t="s">
        <v>370</v>
      </c>
      <c r="AK21" s="149" t="s">
        <v>371</v>
      </c>
      <c r="AL21" s="149" t="s">
        <v>372</v>
      </c>
      <c r="AM21" s="148" t="s">
        <v>373</v>
      </c>
    </row>
    <row r="22" spans="1:39" s="12" customFormat="1" x14ac:dyDescent="0.25">
      <c r="A22" s="134" t="s">
        <v>88</v>
      </c>
      <c r="B22" s="12" t="s">
        <v>89</v>
      </c>
      <c r="C22" s="135">
        <v>57.1</v>
      </c>
      <c r="D22" s="136" t="s">
        <v>379</v>
      </c>
      <c r="E22" s="135">
        <v>57.3</v>
      </c>
      <c r="F22" s="136" t="s">
        <v>441</v>
      </c>
      <c r="G22" s="135">
        <v>59.4</v>
      </c>
      <c r="H22" s="136" t="s">
        <v>442</v>
      </c>
      <c r="I22" s="135">
        <v>56.7</v>
      </c>
      <c r="J22" s="136" t="s">
        <v>443</v>
      </c>
      <c r="K22" s="137">
        <v>57.3</v>
      </c>
      <c r="L22" s="136" t="s">
        <v>444</v>
      </c>
      <c r="M22" s="135">
        <v>58.5</v>
      </c>
      <c r="N22" s="136" t="s">
        <v>445</v>
      </c>
      <c r="O22" s="135">
        <v>63.2</v>
      </c>
      <c r="P22" s="136" t="s">
        <v>446</v>
      </c>
      <c r="Q22" s="137">
        <v>62.3</v>
      </c>
      <c r="R22" s="136" t="s">
        <v>446</v>
      </c>
      <c r="S22" s="135">
        <v>59.399999999999991</v>
      </c>
      <c r="T22" s="136" t="s">
        <v>447</v>
      </c>
      <c r="U22" s="137">
        <v>63.4</v>
      </c>
      <c r="V22" s="136" t="s">
        <v>448</v>
      </c>
      <c r="W22" s="135">
        <v>61</v>
      </c>
      <c r="X22" s="138" t="s">
        <v>448</v>
      </c>
      <c r="Y22" s="135">
        <v>61.714548794467603</v>
      </c>
      <c r="Z22" s="137">
        <v>59.414665954647184</v>
      </c>
      <c r="AA22" s="136">
        <v>63.963151093478885</v>
      </c>
      <c r="AB22" s="135">
        <v>61.008023914367499</v>
      </c>
      <c r="AC22" s="137">
        <v>58.343445677547869</v>
      </c>
      <c r="AD22" s="137">
        <v>63.672602151187128</v>
      </c>
      <c r="AE22" s="139">
        <v>2566</v>
      </c>
      <c r="AF22" s="135">
        <v>61</v>
      </c>
      <c r="AG22" s="137">
        <v>58.6</v>
      </c>
      <c r="AH22" s="137">
        <v>63.4</v>
      </c>
      <c r="AI22" s="139">
        <v>3104</v>
      </c>
      <c r="AJ22" s="135">
        <v>61.2</v>
      </c>
      <c r="AK22" s="137">
        <v>58.5</v>
      </c>
      <c r="AL22" s="137">
        <v>63.9</v>
      </c>
      <c r="AM22" s="139">
        <v>2797</v>
      </c>
    </row>
    <row r="23" spans="1:39" x14ac:dyDescent="0.25">
      <c r="A23" s="140" t="s">
        <v>69</v>
      </c>
      <c r="B23" s="21" t="s">
        <v>70</v>
      </c>
      <c r="C23" s="141">
        <v>58.9</v>
      </c>
      <c r="D23" s="142"/>
      <c r="E23" s="141">
        <v>59.6</v>
      </c>
      <c r="F23" s="142"/>
      <c r="G23" s="141">
        <v>58.099999999999994</v>
      </c>
      <c r="H23" s="142"/>
      <c r="I23" s="141">
        <v>54</v>
      </c>
      <c r="J23" s="142"/>
      <c r="K23" s="124">
        <v>64.2</v>
      </c>
      <c r="L23" s="142"/>
      <c r="M23" s="141">
        <v>58.4</v>
      </c>
      <c r="N23" s="142"/>
      <c r="O23" s="141">
        <v>66.599999999999994</v>
      </c>
      <c r="P23" s="142"/>
      <c r="Q23" s="124">
        <v>65.900000000000006</v>
      </c>
      <c r="R23" s="142"/>
      <c r="S23" s="141">
        <v>66.5</v>
      </c>
      <c r="T23" s="142"/>
      <c r="U23" s="124">
        <v>73.099999999999994</v>
      </c>
      <c r="V23" s="142"/>
      <c r="W23" s="141">
        <v>65.8</v>
      </c>
      <c r="X23" s="65"/>
      <c r="Y23" s="141">
        <v>66.910764813835755</v>
      </c>
      <c r="Z23" s="124">
        <v>59.980774453358649</v>
      </c>
      <c r="AA23" s="142">
        <v>73.177356566988124</v>
      </c>
      <c r="AB23" s="141">
        <v>63.2</v>
      </c>
      <c r="AC23" s="124">
        <v>55.4</v>
      </c>
      <c r="AD23" s="124">
        <v>70.3</v>
      </c>
      <c r="AE23" s="143">
        <v>342</v>
      </c>
      <c r="AF23" s="141">
        <v>64.900000000000006</v>
      </c>
      <c r="AG23" s="124">
        <v>59.5</v>
      </c>
      <c r="AH23" s="124">
        <v>70</v>
      </c>
      <c r="AI23" s="143">
        <v>373</v>
      </c>
      <c r="AJ23" s="141">
        <v>67.3</v>
      </c>
      <c r="AK23" s="124">
        <v>61.4</v>
      </c>
      <c r="AL23" s="124">
        <v>72.8</v>
      </c>
      <c r="AM23" s="143">
        <v>372</v>
      </c>
    </row>
    <row r="24" spans="1:39" x14ac:dyDescent="0.25">
      <c r="A24" s="140" t="s">
        <v>72</v>
      </c>
      <c r="B24" s="21" t="s">
        <v>73</v>
      </c>
      <c r="C24" s="141">
        <v>54.800000000000004</v>
      </c>
      <c r="D24" s="142"/>
      <c r="E24" s="141">
        <v>54.800000000000004</v>
      </c>
      <c r="F24" s="142"/>
      <c r="G24" s="141">
        <v>54.800000000000004</v>
      </c>
      <c r="H24" s="142"/>
      <c r="I24" s="141">
        <v>54.800000000000004</v>
      </c>
      <c r="J24" s="142"/>
      <c r="K24" s="124">
        <v>54.800000000000004</v>
      </c>
      <c r="L24" s="142"/>
      <c r="M24" s="141">
        <v>59.699999999999996</v>
      </c>
      <c r="N24" s="142"/>
      <c r="O24" s="141">
        <v>60.199999999999996</v>
      </c>
      <c r="P24" s="142"/>
      <c r="Q24" s="124">
        <v>56.8</v>
      </c>
      <c r="R24" s="142"/>
      <c r="S24" s="141">
        <v>59.2</v>
      </c>
      <c r="T24" s="142"/>
      <c r="U24" s="124">
        <v>64</v>
      </c>
      <c r="V24" s="142"/>
      <c r="W24" s="141">
        <v>61.4</v>
      </c>
      <c r="X24" s="65"/>
      <c r="Y24" s="141">
        <v>55.291417281100308</v>
      </c>
      <c r="Z24" s="124">
        <v>49.522792894798485</v>
      </c>
      <c r="AA24" s="142">
        <v>60.921013471365711</v>
      </c>
      <c r="AB24" s="141">
        <v>59.7</v>
      </c>
      <c r="AC24" s="124">
        <v>52.9</v>
      </c>
      <c r="AD24" s="124">
        <v>66.3</v>
      </c>
      <c r="AE24" s="143">
        <v>391</v>
      </c>
      <c r="AF24" s="141">
        <v>51.9</v>
      </c>
      <c r="AG24" s="124">
        <v>45.3</v>
      </c>
      <c r="AH24" s="124">
        <v>58.4</v>
      </c>
      <c r="AI24" s="143">
        <v>470</v>
      </c>
      <c r="AJ24" s="141">
        <v>62.6</v>
      </c>
      <c r="AK24" s="124">
        <v>55.7</v>
      </c>
      <c r="AL24" s="124">
        <v>69</v>
      </c>
      <c r="AM24" s="143">
        <v>407</v>
      </c>
    </row>
    <row r="25" spans="1:39" x14ac:dyDescent="0.25">
      <c r="A25" s="140" t="s">
        <v>74</v>
      </c>
      <c r="B25" s="21" t="s">
        <v>75</v>
      </c>
      <c r="C25" s="141">
        <v>56.000000000000007</v>
      </c>
      <c r="D25" s="142"/>
      <c r="E25" s="141" t="s">
        <v>71</v>
      </c>
      <c r="F25" s="142"/>
      <c r="G25" s="141">
        <v>62</v>
      </c>
      <c r="H25" s="142"/>
      <c r="I25" s="141">
        <v>55.900000000000006</v>
      </c>
      <c r="J25" s="142"/>
      <c r="K25" s="124">
        <v>65.400000000000006</v>
      </c>
      <c r="L25" s="142"/>
      <c r="M25" s="141">
        <v>59.2</v>
      </c>
      <c r="N25" s="142"/>
      <c r="O25" s="141">
        <v>61.5</v>
      </c>
      <c r="P25" s="142"/>
      <c r="Q25" s="124">
        <v>64.2</v>
      </c>
      <c r="R25" s="142"/>
      <c r="S25" s="141">
        <v>58.699999999999989</v>
      </c>
      <c r="T25" s="142"/>
      <c r="U25" s="124">
        <v>60.199999999999996</v>
      </c>
      <c r="V25" s="142"/>
      <c r="W25" s="141">
        <v>59.8</v>
      </c>
      <c r="X25" s="65"/>
      <c r="Y25" s="141">
        <v>62.926720926184068</v>
      </c>
      <c r="Z25" s="124">
        <v>57.783215627338713</v>
      </c>
      <c r="AA25" s="142">
        <v>67.792852507956951</v>
      </c>
      <c r="AB25" s="141">
        <v>62.4</v>
      </c>
      <c r="AC25" s="124">
        <v>55.3</v>
      </c>
      <c r="AD25" s="124">
        <v>68.900000000000006</v>
      </c>
      <c r="AE25" s="143">
        <v>324</v>
      </c>
      <c r="AF25" s="141">
        <v>62.2</v>
      </c>
      <c r="AG25" s="124">
        <v>56</v>
      </c>
      <c r="AH25" s="124">
        <v>68.099999999999994</v>
      </c>
      <c r="AI25" s="143">
        <v>412</v>
      </c>
      <c r="AJ25" s="141">
        <v>60.9</v>
      </c>
      <c r="AK25" s="124">
        <v>53</v>
      </c>
      <c r="AL25" s="124">
        <v>68.3</v>
      </c>
      <c r="AM25" s="143">
        <v>336</v>
      </c>
    </row>
    <row r="26" spans="1:39" x14ac:dyDescent="0.25">
      <c r="A26" s="140" t="s">
        <v>76</v>
      </c>
      <c r="B26" s="21" t="s">
        <v>77</v>
      </c>
      <c r="C26" s="141">
        <v>61.899999999999991</v>
      </c>
      <c r="D26" s="142"/>
      <c r="E26" s="141">
        <v>60.9</v>
      </c>
      <c r="F26" s="142"/>
      <c r="G26" s="141">
        <v>63.2</v>
      </c>
      <c r="H26" s="142"/>
      <c r="I26" s="141">
        <v>56.999999999999993</v>
      </c>
      <c r="J26" s="142"/>
      <c r="K26" s="124">
        <v>57.699999999999996</v>
      </c>
      <c r="L26" s="142"/>
      <c r="M26" s="141">
        <v>60.099999999999994</v>
      </c>
      <c r="N26" s="142"/>
      <c r="O26" s="141">
        <v>65.900000000000006</v>
      </c>
      <c r="P26" s="142"/>
      <c r="Q26" s="124">
        <v>62.9</v>
      </c>
      <c r="R26" s="142"/>
      <c r="S26" s="141">
        <v>62.800000000000004</v>
      </c>
      <c r="T26" s="142"/>
      <c r="U26" s="124">
        <v>66.599999999999994</v>
      </c>
      <c r="V26" s="142"/>
      <c r="W26" s="141">
        <v>61.7</v>
      </c>
      <c r="X26" s="65"/>
      <c r="Y26" s="141">
        <v>58.219702663136545</v>
      </c>
      <c r="Z26" s="124">
        <v>50.005467452988022</v>
      </c>
      <c r="AA26" s="142">
        <v>66.001907400222763</v>
      </c>
      <c r="AB26" s="141">
        <v>64.2</v>
      </c>
      <c r="AC26" s="124">
        <v>55</v>
      </c>
      <c r="AD26" s="124">
        <v>72.5</v>
      </c>
      <c r="AE26" s="143">
        <v>225</v>
      </c>
      <c r="AF26" s="141">
        <v>58</v>
      </c>
      <c r="AG26" s="124">
        <v>50.7</v>
      </c>
      <c r="AH26" s="124">
        <v>65</v>
      </c>
      <c r="AI26" s="143">
        <v>294</v>
      </c>
      <c r="AJ26" s="141">
        <v>57.3</v>
      </c>
      <c r="AK26" s="124">
        <v>49.3</v>
      </c>
      <c r="AL26" s="124">
        <v>64.900000000000006</v>
      </c>
      <c r="AM26" s="143">
        <v>274</v>
      </c>
    </row>
    <row r="27" spans="1:39" x14ac:dyDescent="0.25">
      <c r="A27" s="140" t="s">
        <v>78</v>
      </c>
      <c r="B27" s="21" t="s">
        <v>79</v>
      </c>
      <c r="C27" s="141">
        <v>50.7</v>
      </c>
      <c r="D27" s="142"/>
      <c r="E27" s="141">
        <v>57.399999999999991</v>
      </c>
      <c r="F27" s="142"/>
      <c r="G27" s="141">
        <v>53.6</v>
      </c>
      <c r="H27" s="142"/>
      <c r="I27" s="141">
        <v>52.5</v>
      </c>
      <c r="J27" s="142"/>
      <c r="K27" s="124">
        <v>54.300000000000004</v>
      </c>
      <c r="L27" s="142"/>
      <c r="M27" s="141">
        <v>56.599999999999994</v>
      </c>
      <c r="N27" s="142"/>
      <c r="O27" s="141">
        <v>59.699999999999996</v>
      </c>
      <c r="P27" s="142"/>
      <c r="Q27" s="124">
        <v>58.5</v>
      </c>
      <c r="R27" s="142"/>
      <c r="S27" s="141">
        <v>57.5</v>
      </c>
      <c r="T27" s="142"/>
      <c r="U27" s="124">
        <v>56.7</v>
      </c>
      <c r="V27" s="142"/>
      <c r="W27" s="141">
        <v>62.599999999999994</v>
      </c>
      <c r="X27" s="65"/>
      <c r="Y27" s="141">
        <v>63.133584319304681</v>
      </c>
      <c r="Z27" s="124">
        <v>56.447478583661677</v>
      </c>
      <c r="AA27" s="142">
        <v>69.350579031290479</v>
      </c>
      <c r="AB27" s="141">
        <v>51.1</v>
      </c>
      <c r="AC27" s="124">
        <v>42.8</v>
      </c>
      <c r="AD27" s="124">
        <v>59.3</v>
      </c>
      <c r="AE27" s="143">
        <v>262</v>
      </c>
      <c r="AF27" s="141">
        <v>60.3</v>
      </c>
      <c r="AG27" s="124">
        <v>52.8</v>
      </c>
      <c r="AH27" s="124">
        <v>67.3</v>
      </c>
      <c r="AI27" s="143">
        <v>307</v>
      </c>
      <c r="AJ27" s="141">
        <v>59.1</v>
      </c>
      <c r="AK27" s="124">
        <v>51.1</v>
      </c>
      <c r="AL27" s="124">
        <v>66.7</v>
      </c>
      <c r="AM27" s="143">
        <v>298</v>
      </c>
    </row>
    <row r="28" spans="1:39" x14ac:dyDescent="0.25">
      <c r="A28" s="140" t="s">
        <v>80</v>
      </c>
      <c r="B28" s="21" t="s">
        <v>81</v>
      </c>
      <c r="C28" s="141">
        <v>60.5</v>
      </c>
      <c r="D28" s="142"/>
      <c r="E28" s="141">
        <v>62.800000000000004</v>
      </c>
      <c r="F28" s="142"/>
      <c r="G28" s="141">
        <v>63.5</v>
      </c>
      <c r="H28" s="142"/>
      <c r="I28" s="141">
        <v>58.199999999999996</v>
      </c>
      <c r="J28" s="142"/>
      <c r="K28" s="124">
        <v>66.100000000000009</v>
      </c>
      <c r="L28" s="142"/>
      <c r="M28" s="141">
        <v>58.099999999999994</v>
      </c>
      <c r="N28" s="142"/>
      <c r="O28" s="141">
        <v>72.099999999999994</v>
      </c>
      <c r="P28" s="142"/>
      <c r="Q28" s="124">
        <v>69</v>
      </c>
      <c r="R28" s="142"/>
      <c r="S28" s="141">
        <v>62.9</v>
      </c>
      <c r="T28" s="142"/>
      <c r="U28" s="124">
        <v>65.8</v>
      </c>
      <c r="V28" s="142"/>
      <c r="W28" s="141">
        <v>60.4</v>
      </c>
      <c r="X28" s="65"/>
      <c r="Y28" s="141">
        <v>65.380990974478351</v>
      </c>
      <c r="Z28" s="124">
        <v>58.533379099889331</v>
      </c>
      <c r="AA28" s="142">
        <v>71.645586965499419</v>
      </c>
      <c r="AB28" s="141">
        <v>71</v>
      </c>
      <c r="AC28" s="124">
        <v>63.9</v>
      </c>
      <c r="AD28" s="124">
        <v>77.2</v>
      </c>
      <c r="AE28" s="143">
        <v>260</v>
      </c>
      <c r="AF28" s="141">
        <v>73.5</v>
      </c>
      <c r="AG28" s="124">
        <v>67.099999999999994</v>
      </c>
      <c r="AH28" s="124">
        <v>79</v>
      </c>
      <c r="AI28" s="143">
        <v>303</v>
      </c>
      <c r="AJ28" s="141">
        <v>63</v>
      </c>
      <c r="AK28" s="124">
        <v>54.1</v>
      </c>
      <c r="AL28" s="124">
        <v>71.099999999999994</v>
      </c>
      <c r="AM28" s="143">
        <v>239</v>
      </c>
    </row>
    <row r="29" spans="1:39" x14ac:dyDescent="0.25">
      <c r="A29" s="140" t="s">
        <v>82</v>
      </c>
      <c r="B29" s="21" t="s">
        <v>83</v>
      </c>
      <c r="C29" s="141">
        <v>45.8</v>
      </c>
      <c r="D29" s="142"/>
      <c r="E29" s="141">
        <v>41.499999999999993</v>
      </c>
      <c r="F29" s="142"/>
      <c r="G29" s="141">
        <v>45.8</v>
      </c>
      <c r="H29" s="142"/>
      <c r="I29" s="141">
        <v>43.2</v>
      </c>
      <c r="J29" s="142"/>
      <c r="K29" s="124">
        <v>39.1</v>
      </c>
      <c r="L29" s="142"/>
      <c r="M29" s="141">
        <v>48.4</v>
      </c>
      <c r="N29" s="142"/>
      <c r="O29" s="141">
        <v>51.7</v>
      </c>
      <c r="P29" s="142"/>
      <c r="Q29" s="124">
        <v>54.5</v>
      </c>
      <c r="R29" s="142"/>
      <c r="S29" s="141">
        <v>45.7</v>
      </c>
      <c r="T29" s="142"/>
      <c r="U29" s="124">
        <v>44.2</v>
      </c>
      <c r="V29" s="142"/>
      <c r="W29" s="141">
        <v>41.6</v>
      </c>
      <c r="X29" s="65"/>
      <c r="Y29" s="141">
        <v>47.713594273828321</v>
      </c>
      <c r="Z29" s="124">
        <v>40.700876027425792</v>
      </c>
      <c r="AA29" s="142">
        <v>54.817627866375943</v>
      </c>
      <c r="AB29" s="141">
        <v>42.9</v>
      </c>
      <c r="AC29" s="124">
        <v>35.1</v>
      </c>
      <c r="AD29" s="124">
        <v>51.2</v>
      </c>
      <c r="AE29" s="143">
        <v>248</v>
      </c>
      <c r="AF29" s="141">
        <v>44.4</v>
      </c>
      <c r="AG29" s="124">
        <v>38.200000000000003</v>
      </c>
      <c r="AH29" s="124">
        <v>50.7</v>
      </c>
      <c r="AI29" s="143">
        <v>347</v>
      </c>
      <c r="AJ29" s="141">
        <v>50.6</v>
      </c>
      <c r="AK29" s="124">
        <v>41.8</v>
      </c>
      <c r="AL29" s="124">
        <v>59.4</v>
      </c>
      <c r="AM29" s="143">
        <v>294</v>
      </c>
    </row>
    <row r="30" spans="1:39" x14ac:dyDescent="0.25">
      <c r="A30" s="140" t="s">
        <v>84</v>
      </c>
      <c r="B30" s="21" t="s">
        <v>85</v>
      </c>
      <c r="C30" s="141">
        <v>63.2</v>
      </c>
      <c r="D30" s="142"/>
      <c r="E30" s="141">
        <v>63.900000000000006</v>
      </c>
      <c r="F30" s="142"/>
      <c r="G30" s="141">
        <v>67.600000000000009</v>
      </c>
      <c r="H30" s="142"/>
      <c r="I30" s="141">
        <v>66.7</v>
      </c>
      <c r="J30" s="142"/>
      <c r="K30" s="124">
        <v>74.099999999999994</v>
      </c>
      <c r="L30" s="142"/>
      <c r="M30" s="141">
        <v>66.100000000000009</v>
      </c>
      <c r="N30" s="142"/>
      <c r="O30" s="141">
        <v>68.2</v>
      </c>
      <c r="P30" s="142"/>
      <c r="Q30" s="124">
        <v>67.5</v>
      </c>
      <c r="R30" s="142"/>
      <c r="S30" s="141">
        <v>63.7</v>
      </c>
      <c r="T30" s="142"/>
      <c r="U30" s="124">
        <v>68</v>
      </c>
      <c r="V30" s="142"/>
      <c r="W30" s="141">
        <v>70.5</v>
      </c>
      <c r="X30" s="65"/>
      <c r="Y30" s="141">
        <v>68.376782629306689</v>
      </c>
      <c r="Z30" s="124">
        <v>62.131139149604564</v>
      </c>
      <c r="AA30" s="142">
        <v>74.023020104988504</v>
      </c>
      <c r="AB30" s="141">
        <v>70.5</v>
      </c>
      <c r="AC30" s="124">
        <v>63.7</v>
      </c>
      <c r="AD30" s="124">
        <v>76.599999999999994</v>
      </c>
      <c r="AE30" s="143">
        <v>311</v>
      </c>
      <c r="AF30" s="141">
        <v>72.7</v>
      </c>
      <c r="AG30" s="124">
        <v>67.3</v>
      </c>
      <c r="AH30" s="124">
        <v>77.5</v>
      </c>
      <c r="AI30" s="143">
        <v>347</v>
      </c>
      <c r="AJ30" s="141">
        <v>63</v>
      </c>
      <c r="AK30" s="124">
        <v>56</v>
      </c>
      <c r="AL30" s="124">
        <v>69.599999999999994</v>
      </c>
      <c r="AM30" s="143">
        <v>318</v>
      </c>
    </row>
    <row r="31" spans="1:39" x14ac:dyDescent="0.25">
      <c r="A31" s="140" t="s">
        <v>86</v>
      </c>
      <c r="B31" s="21" t="s">
        <v>87</v>
      </c>
      <c r="C31" s="141">
        <v>61.3</v>
      </c>
      <c r="D31" s="142"/>
      <c r="E31" s="141">
        <v>61</v>
      </c>
      <c r="F31" s="142"/>
      <c r="G31" s="141">
        <v>61.6</v>
      </c>
      <c r="H31" s="142"/>
      <c r="I31" s="141">
        <v>62.199999999999996</v>
      </c>
      <c r="J31" s="142"/>
      <c r="K31" s="124">
        <v>54.7</v>
      </c>
      <c r="L31" s="142"/>
      <c r="M31" s="141">
        <v>59.900000000000006</v>
      </c>
      <c r="N31" s="142"/>
      <c r="O31" s="141">
        <v>67.2</v>
      </c>
      <c r="P31" s="142"/>
      <c r="Q31" s="124">
        <v>64.3</v>
      </c>
      <c r="R31" s="142"/>
      <c r="S31" s="141">
        <v>61.3</v>
      </c>
      <c r="T31" s="142"/>
      <c r="U31" s="124">
        <v>73.8</v>
      </c>
      <c r="V31" s="142"/>
      <c r="W31" s="141">
        <v>64.7</v>
      </c>
      <c r="X31" s="65"/>
      <c r="Y31" s="141">
        <v>74.247841276306644</v>
      </c>
      <c r="Z31" s="124">
        <v>66.394435991148086</v>
      </c>
      <c r="AA31" s="142">
        <v>80.796776015459415</v>
      </c>
      <c r="AB31" s="141">
        <v>76.2</v>
      </c>
      <c r="AC31" s="124">
        <v>68.3</v>
      </c>
      <c r="AD31" s="124">
        <v>82.7</v>
      </c>
      <c r="AE31" s="143">
        <v>203</v>
      </c>
      <c r="AF31" s="141">
        <v>74.3</v>
      </c>
      <c r="AG31" s="124">
        <v>67.7</v>
      </c>
      <c r="AH31" s="124">
        <v>79.900000000000006</v>
      </c>
      <c r="AI31" s="143">
        <v>251</v>
      </c>
      <c r="AJ31" s="141">
        <v>75.5</v>
      </c>
      <c r="AK31" s="124">
        <v>68.599999999999994</v>
      </c>
      <c r="AL31" s="124">
        <v>81.3</v>
      </c>
      <c r="AM31" s="143">
        <v>259</v>
      </c>
    </row>
    <row r="32" spans="1:39" s="133" customFormat="1" ht="47.25" x14ac:dyDescent="0.25">
      <c r="A32" s="145" t="s">
        <v>65</v>
      </c>
      <c r="B32" s="146" t="s">
        <v>449</v>
      </c>
      <c r="C32" s="147" t="s">
        <v>337</v>
      </c>
      <c r="D32" s="148" t="s">
        <v>338</v>
      </c>
      <c r="E32" s="147" t="s">
        <v>339</v>
      </c>
      <c r="F32" s="148" t="s">
        <v>340</v>
      </c>
      <c r="G32" s="147" t="s">
        <v>341</v>
      </c>
      <c r="H32" s="148" t="s">
        <v>342</v>
      </c>
      <c r="I32" s="147" t="s">
        <v>343</v>
      </c>
      <c r="J32" s="148" t="s">
        <v>344</v>
      </c>
      <c r="K32" s="149" t="s">
        <v>345</v>
      </c>
      <c r="L32" s="148" t="s">
        <v>346</v>
      </c>
      <c r="M32" s="147" t="s">
        <v>347</v>
      </c>
      <c r="N32" s="148" t="s">
        <v>348</v>
      </c>
      <c r="O32" s="147" t="s">
        <v>349</v>
      </c>
      <c r="P32" s="148" t="s">
        <v>350</v>
      </c>
      <c r="Q32" s="149" t="s">
        <v>351</v>
      </c>
      <c r="R32" s="148" t="s">
        <v>352</v>
      </c>
      <c r="S32" s="147" t="s">
        <v>353</v>
      </c>
      <c r="T32" s="148" t="s">
        <v>354</v>
      </c>
      <c r="U32" s="149" t="s">
        <v>355</v>
      </c>
      <c r="V32" s="148" t="s">
        <v>356</v>
      </c>
      <c r="W32" s="147" t="s">
        <v>357</v>
      </c>
      <c r="X32" s="148" t="s">
        <v>358</v>
      </c>
      <c r="Y32" s="147" t="s">
        <v>359</v>
      </c>
      <c r="Z32" s="149" t="s">
        <v>360</v>
      </c>
      <c r="AA32" s="148" t="s">
        <v>361</v>
      </c>
      <c r="AB32" s="147" t="s">
        <v>362</v>
      </c>
      <c r="AC32" s="149" t="s">
        <v>363</v>
      </c>
      <c r="AD32" s="149" t="s">
        <v>364</v>
      </c>
      <c r="AE32" s="148" t="s">
        <v>365</v>
      </c>
      <c r="AF32" s="147" t="s">
        <v>366</v>
      </c>
      <c r="AG32" s="149" t="s">
        <v>367</v>
      </c>
      <c r="AH32" s="149" t="s">
        <v>368</v>
      </c>
      <c r="AI32" s="148" t="s">
        <v>369</v>
      </c>
      <c r="AJ32" s="147" t="s">
        <v>370</v>
      </c>
      <c r="AK32" s="149" t="s">
        <v>371</v>
      </c>
      <c r="AL32" s="149" t="s">
        <v>372</v>
      </c>
      <c r="AM32" s="148" t="s">
        <v>373</v>
      </c>
    </row>
    <row r="33" spans="1:39" s="12" customFormat="1" x14ac:dyDescent="0.25">
      <c r="A33" s="134" t="s">
        <v>88</v>
      </c>
      <c r="B33" s="12" t="s">
        <v>89</v>
      </c>
      <c r="C33" s="135">
        <v>50.7</v>
      </c>
      <c r="D33" s="136" t="s">
        <v>450</v>
      </c>
      <c r="E33" s="135">
        <v>48.3</v>
      </c>
      <c r="F33" s="136" t="s">
        <v>378</v>
      </c>
      <c r="G33" s="135">
        <v>54.1</v>
      </c>
      <c r="H33" s="136" t="s">
        <v>432</v>
      </c>
      <c r="I33" s="135">
        <v>50.2</v>
      </c>
      <c r="J33" s="136" t="s">
        <v>444</v>
      </c>
      <c r="K33" s="137">
        <v>50.5</v>
      </c>
      <c r="L33" s="136" t="s">
        <v>451</v>
      </c>
      <c r="M33" s="135">
        <v>54.3</v>
      </c>
      <c r="N33" s="136" t="s">
        <v>398</v>
      </c>
      <c r="O33" s="135">
        <v>61.4</v>
      </c>
      <c r="P33" s="136" t="s">
        <v>452</v>
      </c>
      <c r="Q33" s="137">
        <v>57.2</v>
      </c>
      <c r="R33" s="136" t="s">
        <v>453</v>
      </c>
      <c r="S33" s="135">
        <v>59.8</v>
      </c>
      <c r="T33" s="136" t="s">
        <v>454</v>
      </c>
      <c r="U33" s="137">
        <v>56.29999999999999</v>
      </c>
      <c r="V33" s="136" t="s">
        <v>455</v>
      </c>
      <c r="W33" s="135">
        <v>57.3</v>
      </c>
      <c r="X33" s="138" t="s">
        <v>456</v>
      </c>
      <c r="Y33" s="135">
        <v>58.14873560449081</v>
      </c>
      <c r="Z33" s="137">
        <v>53.993148388340408</v>
      </c>
      <c r="AA33" s="136">
        <v>62.191806600883659</v>
      </c>
      <c r="AB33" s="135">
        <v>54.2</v>
      </c>
      <c r="AC33" s="137">
        <v>49.3</v>
      </c>
      <c r="AD33" s="137">
        <v>59.1</v>
      </c>
      <c r="AE33" s="139">
        <v>823</v>
      </c>
      <c r="AF33" s="135">
        <v>55.2</v>
      </c>
      <c r="AG33" s="137">
        <v>50.5</v>
      </c>
      <c r="AH33" s="137">
        <v>59.8</v>
      </c>
      <c r="AI33" s="139">
        <v>880</v>
      </c>
      <c r="AJ33" s="135">
        <v>57.1</v>
      </c>
      <c r="AK33" s="137">
        <v>52.2</v>
      </c>
      <c r="AL33" s="137">
        <v>61.8</v>
      </c>
      <c r="AM33" s="139">
        <v>842</v>
      </c>
    </row>
    <row r="34" spans="1:39" x14ac:dyDescent="0.25">
      <c r="A34" s="140" t="s">
        <v>69</v>
      </c>
      <c r="B34" s="21" t="s">
        <v>70</v>
      </c>
      <c r="C34" s="141"/>
      <c r="D34" s="142"/>
      <c r="E34" s="141"/>
      <c r="F34" s="142"/>
      <c r="G34" s="141"/>
      <c r="H34" s="142"/>
      <c r="I34" s="141"/>
      <c r="J34" s="142"/>
      <c r="K34" s="124"/>
      <c r="L34" s="142"/>
      <c r="M34" s="141"/>
      <c r="N34" s="142"/>
      <c r="O34" s="141"/>
      <c r="P34" s="142"/>
      <c r="Q34" s="124"/>
      <c r="R34" s="142"/>
      <c r="S34" s="141"/>
      <c r="T34" s="142"/>
      <c r="U34" s="124"/>
      <c r="V34" s="142"/>
      <c r="W34" s="141">
        <v>56.000000000000007</v>
      </c>
      <c r="X34" s="65"/>
      <c r="Y34" s="141">
        <v>61.909970212740397</v>
      </c>
      <c r="Z34" s="124">
        <v>42.489575293053434</v>
      </c>
      <c r="AA34" s="142">
        <v>78.145486271064868</v>
      </c>
      <c r="AB34" s="141" t="s">
        <v>121</v>
      </c>
      <c r="AC34" s="124" t="s">
        <v>121</v>
      </c>
      <c r="AD34" s="124" t="s">
        <v>121</v>
      </c>
      <c r="AE34" s="143">
        <v>28</v>
      </c>
      <c r="AF34" s="141" t="s">
        <v>121</v>
      </c>
      <c r="AG34" s="124" t="s">
        <v>121</v>
      </c>
      <c r="AH34" s="124" t="s">
        <v>121</v>
      </c>
      <c r="AI34" s="143">
        <v>24</v>
      </c>
      <c r="AJ34" s="141" t="s">
        <v>121</v>
      </c>
      <c r="AK34" s="124" t="s">
        <v>121</v>
      </c>
      <c r="AL34" s="124" t="s">
        <v>121</v>
      </c>
      <c r="AM34" s="143">
        <v>26</v>
      </c>
    </row>
    <row r="35" spans="1:39" x14ac:dyDescent="0.25">
      <c r="A35" s="140" t="s">
        <v>72</v>
      </c>
      <c r="B35" s="21" t="s">
        <v>73</v>
      </c>
      <c r="C35" s="141">
        <v>46.759259259259267</v>
      </c>
      <c r="D35" s="142"/>
      <c r="E35" s="141">
        <v>46.759259259259267</v>
      </c>
      <c r="F35" s="142"/>
      <c r="G35" s="141">
        <v>46.759259259259267</v>
      </c>
      <c r="H35" s="142"/>
      <c r="I35" s="141">
        <v>46.759259259259267</v>
      </c>
      <c r="J35" s="142"/>
      <c r="K35" s="124">
        <v>46.759259259259267</v>
      </c>
      <c r="L35" s="142"/>
      <c r="M35" s="141">
        <v>49.516435304030395</v>
      </c>
      <c r="N35" s="142"/>
      <c r="O35" s="141">
        <v>77.86123547648036</v>
      </c>
      <c r="P35" s="142"/>
      <c r="Q35" s="124">
        <v>60</v>
      </c>
      <c r="R35" s="142"/>
      <c r="S35" s="141">
        <v>74.3</v>
      </c>
      <c r="T35" s="142"/>
      <c r="U35" s="124">
        <v>72.400000000000006</v>
      </c>
      <c r="V35" s="142"/>
      <c r="W35" s="141">
        <v>54.5</v>
      </c>
      <c r="X35" s="65"/>
      <c r="Y35" s="141">
        <v>60.269105769584115</v>
      </c>
      <c r="Z35" s="124">
        <v>41.260531695259687</v>
      </c>
      <c r="AA35" s="142">
        <v>76.61300221154967</v>
      </c>
      <c r="AB35" s="141">
        <v>54.1</v>
      </c>
      <c r="AC35" s="124">
        <v>39.1</v>
      </c>
      <c r="AD35" s="124">
        <v>68.400000000000006</v>
      </c>
      <c r="AE35" s="143">
        <v>81</v>
      </c>
      <c r="AF35" s="141">
        <v>57.5</v>
      </c>
      <c r="AG35" s="124">
        <v>42.4</v>
      </c>
      <c r="AH35" s="124">
        <v>71.3</v>
      </c>
      <c r="AI35" s="143">
        <v>67</v>
      </c>
      <c r="AJ35" s="141">
        <v>59.7</v>
      </c>
      <c r="AK35" s="124">
        <v>44.7</v>
      </c>
      <c r="AL35" s="124">
        <v>73</v>
      </c>
      <c r="AM35" s="143">
        <v>108</v>
      </c>
    </row>
    <row r="36" spans="1:39" x14ac:dyDescent="0.25">
      <c r="A36" s="140" t="s">
        <v>74</v>
      </c>
      <c r="B36" s="21" t="s">
        <v>75</v>
      </c>
      <c r="C36" s="141">
        <v>46.5</v>
      </c>
      <c r="D36" s="142"/>
      <c r="E36" s="141">
        <v>0</v>
      </c>
      <c r="F36" s="142"/>
      <c r="G36" s="141">
        <v>58.099999999999994</v>
      </c>
      <c r="H36" s="142"/>
      <c r="I36" s="141">
        <v>46.2</v>
      </c>
      <c r="J36" s="142"/>
      <c r="K36" s="124">
        <v>56.6</v>
      </c>
      <c r="L36" s="142"/>
      <c r="M36" s="141">
        <v>50.161200312514957</v>
      </c>
      <c r="N36" s="142"/>
      <c r="O36" s="141">
        <v>68.394952094110593</v>
      </c>
      <c r="P36" s="142"/>
      <c r="Q36" s="124">
        <v>63.2</v>
      </c>
      <c r="R36" s="142"/>
      <c r="S36" s="141">
        <v>65.099999999999994</v>
      </c>
      <c r="T36" s="142"/>
      <c r="U36" s="124">
        <v>47.400000000000006</v>
      </c>
      <c r="V36" s="142"/>
      <c r="W36" s="141">
        <v>54.2</v>
      </c>
      <c r="X36" s="65"/>
      <c r="Y36" s="141">
        <v>62.756783845917724</v>
      </c>
      <c r="Z36" s="124">
        <v>51.973010360602117</v>
      </c>
      <c r="AA36" s="142">
        <v>72.404831431673429</v>
      </c>
      <c r="AB36" s="141">
        <v>70.599999999999994</v>
      </c>
      <c r="AC36" s="124">
        <v>58.2</v>
      </c>
      <c r="AD36" s="124">
        <v>80.5</v>
      </c>
      <c r="AE36" s="143">
        <v>64</v>
      </c>
      <c r="AF36" s="141">
        <v>64.900000000000006</v>
      </c>
      <c r="AG36" s="124">
        <v>50.9</v>
      </c>
      <c r="AH36" s="124">
        <v>76.8</v>
      </c>
      <c r="AI36" s="143">
        <v>79</v>
      </c>
      <c r="AJ36" s="141">
        <v>51.1</v>
      </c>
      <c r="AK36" s="124">
        <v>37.299999999999997</v>
      </c>
      <c r="AL36" s="124">
        <v>64.7</v>
      </c>
      <c r="AM36" s="143">
        <v>62</v>
      </c>
    </row>
    <row r="37" spans="1:39" x14ac:dyDescent="0.25">
      <c r="A37" s="140" t="s">
        <v>76</v>
      </c>
      <c r="B37" s="21" t="s">
        <v>77</v>
      </c>
      <c r="C37" s="141">
        <v>55.113636363636367</v>
      </c>
      <c r="D37" s="142"/>
      <c r="E37" s="141">
        <v>46.753246753246749</v>
      </c>
      <c r="F37" s="142"/>
      <c r="G37" s="141">
        <v>52.631578947368418</v>
      </c>
      <c r="H37" s="142"/>
      <c r="I37" s="141">
        <v>45.454545454545453</v>
      </c>
      <c r="J37" s="142"/>
      <c r="K37" s="124">
        <v>56.603773584905653</v>
      </c>
      <c r="L37" s="142"/>
      <c r="M37" s="141">
        <v>57.238133733687491</v>
      </c>
      <c r="N37" s="142"/>
      <c r="O37" s="141">
        <v>61.839855181345307</v>
      </c>
      <c r="P37" s="142"/>
      <c r="Q37" s="124">
        <v>54.400000000000006</v>
      </c>
      <c r="R37" s="142"/>
      <c r="S37" s="141">
        <v>66.900000000000006</v>
      </c>
      <c r="T37" s="142"/>
      <c r="U37" s="124">
        <v>72.3</v>
      </c>
      <c r="V37" s="142"/>
      <c r="W37" s="141">
        <v>66.900000000000006</v>
      </c>
      <c r="X37" s="65"/>
      <c r="Y37" s="141">
        <v>63.669551977689231</v>
      </c>
      <c r="Z37" s="124">
        <v>51.922098032436423</v>
      </c>
      <c r="AA37" s="142">
        <v>73.984800899687386</v>
      </c>
      <c r="AB37" s="141">
        <v>57.3</v>
      </c>
      <c r="AC37" s="124">
        <v>41.1</v>
      </c>
      <c r="AD37" s="124">
        <v>72.099999999999994</v>
      </c>
      <c r="AE37" s="143">
        <v>55</v>
      </c>
      <c r="AF37" s="141">
        <v>61.1</v>
      </c>
      <c r="AG37" s="124">
        <v>46.4</v>
      </c>
      <c r="AH37" s="124">
        <v>74</v>
      </c>
      <c r="AI37" s="143">
        <v>59</v>
      </c>
      <c r="AJ37" s="141">
        <v>56.6</v>
      </c>
      <c r="AK37" s="124">
        <v>43.4</v>
      </c>
      <c r="AL37" s="124">
        <v>68.900000000000006</v>
      </c>
      <c r="AM37" s="143">
        <v>67</v>
      </c>
    </row>
    <row r="38" spans="1:39" x14ac:dyDescent="0.25">
      <c r="A38" s="140" t="s">
        <v>78</v>
      </c>
      <c r="B38" s="21" t="s">
        <v>79</v>
      </c>
      <c r="C38" s="141">
        <v>40.500000000000007</v>
      </c>
      <c r="D38" s="142"/>
      <c r="E38" s="141">
        <v>44.3</v>
      </c>
      <c r="F38" s="142"/>
      <c r="G38" s="141">
        <v>49.1</v>
      </c>
      <c r="H38" s="142"/>
      <c r="I38" s="141">
        <v>37.700000000000003</v>
      </c>
      <c r="J38" s="142"/>
      <c r="K38" s="124">
        <v>50</v>
      </c>
      <c r="L38" s="142"/>
      <c r="M38" s="141">
        <v>49.696486835116467</v>
      </c>
      <c r="N38" s="142"/>
      <c r="O38" s="141">
        <v>48.668753265961861</v>
      </c>
      <c r="P38" s="142"/>
      <c r="Q38" s="124">
        <v>55.900000000000006</v>
      </c>
      <c r="R38" s="142"/>
      <c r="S38" s="141">
        <v>56.29999999999999</v>
      </c>
      <c r="T38" s="142"/>
      <c r="U38" s="124">
        <v>52</v>
      </c>
      <c r="V38" s="142"/>
      <c r="W38" s="141">
        <v>53.6</v>
      </c>
      <c r="X38" s="65"/>
      <c r="Y38" s="141">
        <v>54.095304300446671</v>
      </c>
      <c r="Z38" s="124">
        <v>41.867512474832736</v>
      </c>
      <c r="AA38" s="142">
        <v>65.849046624789324</v>
      </c>
      <c r="AB38" s="141">
        <v>46.3</v>
      </c>
      <c r="AC38" s="124">
        <v>32</v>
      </c>
      <c r="AD38" s="124">
        <v>61.2</v>
      </c>
      <c r="AE38" s="143">
        <v>96</v>
      </c>
      <c r="AF38" s="141">
        <v>60.7</v>
      </c>
      <c r="AG38" s="124">
        <v>48.7</v>
      </c>
      <c r="AH38" s="124">
        <v>71.599999999999994</v>
      </c>
      <c r="AI38" s="143">
        <v>106</v>
      </c>
      <c r="AJ38" s="141">
        <v>55.1</v>
      </c>
      <c r="AK38" s="124">
        <v>42.9</v>
      </c>
      <c r="AL38" s="124">
        <v>66.599999999999994</v>
      </c>
      <c r="AM38" s="143">
        <v>89</v>
      </c>
    </row>
    <row r="39" spans="1:39" x14ac:dyDescent="0.25">
      <c r="A39" s="140" t="s">
        <v>80</v>
      </c>
      <c r="B39" s="21" t="s">
        <v>81</v>
      </c>
      <c r="C39" s="141">
        <v>63.2</v>
      </c>
      <c r="D39" s="142"/>
      <c r="E39" s="141">
        <v>55.500000000000007</v>
      </c>
      <c r="F39" s="142"/>
      <c r="G39" s="141">
        <v>66.599999999999994</v>
      </c>
      <c r="H39" s="142"/>
      <c r="I39" s="141">
        <v>63.5</v>
      </c>
      <c r="J39" s="142"/>
      <c r="K39" s="124">
        <v>81.000000000000014</v>
      </c>
      <c r="L39" s="142"/>
      <c r="M39" s="141">
        <v>58.336913484202825</v>
      </c>
      <c r="N39" s="142"/>
      <c r="O39" s="141">
        <v>86.536976001647957</v>
      </c>
      <c r="P39" s="142"/>
      <c r="Q39" s="124">
        <v>79</v>
      </c>
      <c r="R39" s="142"/>
      <c r="S39" s="141">
        <v>70.5</v>
      </c>
      <c r="T39" s="142"/>
      <c r="U39" s="124">
        <v>74</v>
      </c>
      <c r="V39" s="142"/>
      <c r="W39" s="141">
        <v>72</v>
      </c>
      <c r="X39" s="65"/>
      <c r="Y39" s="141">
        <v>81.294194815865254</v>
      </c>
      <c r="Z39" s="124">
        <v>69.211002403656479</v>
      </c>
      <c r="AA39" s="142">
        <v>89.364052373389427</v>
      </c>
      <c r="AB39" s="141">
        <v>64.599999999999994</v>
      </c>
      <c r="AC39" s="124">
        <v>50.8</v>
      </c>
      <c r="AD39" s="124">
        <v>76.400000000000006</v>
      </c>
      <c r="AE39" s="143">
        <v>55</v>
      </c>
      <c r="AF39" s="141">
        <v>69.3</v>
      </c>
      <c r="AG39" s="124">
        <v>56.1</v>
      </c>
      <c r="AH39" s="124">
        <v>80</v>
      </c>
      <c r="AI39" s="143">
        <v>71</v>
      </c>
      <c r="AJ39" s="141">
        <v>65.8</v>
      </c>
      <c r="AK39" s="124">
        <v>48</v>
      </c>
      <c r="AL39" s="124">
        <v>80.099999999999994</v>
      </c>
      <c r="AM39" s="143">
        <v>53</v>
      </c>
    </row>
    <row r="40" spans="1:39" x14ac:dyDescent="0.25">
      <c r="A40" s="140" t="s">
        <v>82</v>
      </c>
      <c r="B40" s="21" t="s">
        <v>83</v>
      </c>
      <c r="C40" s="141">
        <v>47.996794871794876</v>
      </c>
      <c r="D40" s="142"/>
      <c r="E40" s="141">
        <v>43.037974683544306</v>
      </c>
      <c r="F40" s="142"/>
      <c r="G40" s="141">
        <v>50.123051681706329</v>
      </c>
      <c r="H40" s="142"/>
      <c r="I40" s="141">
        <v>45.391061452513959</v>
      </c>
      <c r="J40" s="142"/>
      <c r="K40" s="124">
        <v>41.666666666666671</v>
      </c>
      <c r="L40" s="142"/>
      <c r="M40" s="141">
        <v>50.449396064491211</v>
      </c>
      <c r="N40" s="142"/>
      <c r="O40" s="141">
        <v>54.360155942898075</v>
      </c>
      <c r="P40" s="142"/>
      <c r="Q40" s="124">
        <v>50.5</v>
      </c>
      <c r="R40" s="142"/>
      <c r="S40" s="141">
        <v>52.2</v>
      </c>
      <c r="T40" s="142"/>
      <c r="U40" s="124">
        <v>47.3</v>
      </c>
      <c r="V40" s="142"/>
      <c r="W40" s="141">
        <v>52.9</v>
      </c>
      <c r="X40" s="65"/>
      <c r="Y40" s="141">
        <v>51.240686253032578</v>
      </c>
      <c r="Z40" s="124">
        <v>45.397027198546681</v>
      </c>
      <c r="AA40" s="142">
        <v>57.05062620884938</v>
      </c>
      <c r="AB40" s="141">
        <v>48.5</v>
      </c>
      <c r="AC40" s="124">
        <v>41</v>
      </c>
      <c r="AD40" s="124">
        <v>56.1</v>
      </c>
      <c r="AE40" s="143">
        <v>295</v>
      </c>
      <c r="AF40" s="141">
        <v>43.3</v>
      </c>
      <c r="AG40" s="124">
        <v>36.200000000000003</v>
      </c>
      <c r="AH40" s="124">
        <v>50.6</v>
      </c>
      <c r="AI40" s="143">
        <v>334</v>
      </c>
      <c r="AJ40" s="141">
        <v>53.1</v>
      </c>
      <c r="AK40" s="124">
        <v>44.4</v>
      </c>
      <c r="AL40" s="124">
        <v>61.7</v>
      </c>
      <c r="AM40" s="143">
        <v>325</v>
      </c>
    </row>
    <row r="41" spans="1:39" x14ac:dyDescent="0.25">
      <c r="A41" s="140" t="s">
        <v>84</v>
      </c>
      <c r="B41" s="21" t="s">
        <v>85</v>
      </c>
      <c r="C41" s="141">
        <v>65.7</v>
      </c>
      <c r="D41" s="142"/>
      <c r="E41" s="141">
        <v>66.900000000000006</v>
      </c>
      <c r="F41" s="142"/>
      <c r="G41" s="141">
        <v>63.900000000000006</v>
      </c>
      <c r="H41" s="142"/>
      <c r="I41" s="141">
        <v>89.2</v>
      </c>
      <c r="J41" s="142"/>
      <c r="K41" s="124">
        <v>66.900000000000006</v>
      </c>
      <c r="L41" s="142"/>
      <c r="M41" s="141">
        <v>72.01034962602192</v>
      </c>
      <c r="N41" s="142"/>
      <c r="O41" s="141">
        <v>74.594413212208451</v>
      </c>
      <c r="P41" s="142"/>
      <c r="Q41" s="124">
        <v>65.099999999999994</v>
      </c>
      <c r="R41" s="142"/>
      <c r="S41" s="141">
        <v>73.8</v>
      </c>
      <c r="T41" s="142"/>
      <c r="U41" s="124">
        <v>71.7</v>
      </c>
      <c r="V41" s="142"/>
      <c r="W41" s="141">
        <v>68.2</v>
      </c>
      <c r="X41" s="65"/>
      <c r="Y41" s="141">
        <v>70.380059835796288</v>
      </c>
      <c r="Z41" s="124">
        <v>53.571066831680518</v>
      </c>
      <c r="AA41" s="142">
        <v>83.031171959183467</v>
      </c>
      <c r="AB41" s="141">
        <v>66.599999999999994</v>
      </c>
      <c r="AC41" s="124">
        <v>52</v>
      </c>
      <c r="AD41" s="124">
        <v>78.599999999999994</v>
      </c>
      <c r="AE41" s="143">
        <v>117</v>
      </c>
      <c r="AF41" s="141">
        <v>70.099999999999994</v>
      </c>
      <c r="AG41" s="124">
        <v>54.3</v>
      </c>
      <c r="AH41" s="124">
        <v>82.3</v>
      </c>
      <c r="AI41" s="143">
        <v>110</v>
      </c>
      <c r="AJ41" s="141">
        <v>61.8</v>
      </c>
      <c r="AK41" s="124">
        <v>50.4</v>
      </c>
      <c r="AL41" s="124">
        <v>72.099999999999994</v>
      </c>
      <c r="AM41" s="143">
        <v>94</v>
      </c>
    </row>
    <row r="42" spans="1:39" ht="17.25" x14ac:dyDescent="0.25">
      <c r="A42" s="140" t="s">
        <v>86</v>
      </c>
      <c r="B42" s="21" t="s">
        <v>457</v>
      </c>
      <c r="C42" s="141">
        <v>70.3</v>
      </c>
      <c r="D42" s="142"/>
      <c r="E42" s="141">
        <v>60.784313725490193</v>
      </c>
      <c r="F42" s="142"/>
      <c r="G42" s="141">
        <v>71.212121212121218</v>
      </c>
      <c r="H42" s="142"/>
      <c r="I42" s="141">
        <v>67.857142857142861</v>
      </c>
      <c r="J42" s="142"/>
      <c r="K42" s="124">
        <v>60.526315789473685</v>
      </c>
      <c r="L42" s="142"/>
      <c r="M42" s="141">
        <v>50.28078805328677</v>
      </c>
      <c r="N42" s="142"/>
      <c r="O42" s="141">
        <v>67.090085901523196</v>
      </c>
      <c r="P42" s="142"/>
      <c r="Q42" s="124" t="s">
        <v>71</v>
      </c>
      <c r="R42" s="142"/>
      <c r="S42" s="141">
        <v>77</v>
      </c>
      <c r="T42" s="142"/>
      <c r="U42" s="124">
        <v>81.100000000000009</v>
      </c>
      <c r="V42" s="142"/>
      <c r="W42" s="141">
        <v>73.099999999999994</v>
      </c>
      <c r="X42" s="65"/>
      <c r="Y42" s="141" t="s">
        <v>71</v>
      </c>
      <c r="Z42" s="124" t="s">
        <v>71</v>
      </c>
      <c r="AA42" s="142" t="s">
        <v>71</v>
      </c>
      <c r="AB42" s="141">
        <v>60.7</v>
      </c>
      <c r="AC42" s="124">
        <v>34.799999999999997</v>
      </c>
      <c r="AD42" s="124">
        <v>81.7</v>
      </c>
      <c r="AE42" s="143">
        <v>32</v>
      </c>
      <c r="AF42" s="141">
        <v>58</v>
      </c>
      <c r="AG42" s="124">
        <v>33.700000000000003</v>
      </c>
      <c r="AH42" s="124">
        <v>78.900000000000006</v>
      </c>
      <c r="AI42" s="143">
        <v>30</v>
      </c>
      <c r="AJ42" s="141" t="s">
        <v>121</v>
      </c>
      <c r="AK42" s="124" t="s">
        <v>121</v>
      </c>
      <c r="AL42" s="124" t="s">
        <v>121</v>
      </c>
      <c r="AM42" s="143">
        <v>18</v>
      </c>
    </row>
    <row r="43" spans="1:39" s="133" customFormat="1" ht="47.25" x14ac:dyDescent="0.25">
      <c r="A43" s="145" t="s">
        <v>65</v>
      </c>
      <c r="B43" s="146" t="s">
        <v>458</v>
      </c>
      <c r="C43" s="147" t="s">
        <v>337</v>
      </c>
      <c r="D43" s="148" t="s">
        <v>338</v>
      </c>
      <c r="E43" s="147" t="s">
        <v>339</v>
      </c>
      <c r="F43" s="148" t="s">
        <v>340</v>
      </c>
      <c r="G43" s="147" t="s">
        <v>341</v>
      </c>
      <c r="H43" s="148" t="s">
        <v>342</v>
      </c>
      <c r="I43" s="147" t="s">
        <v>343</v>
      </c>
      <c r="J43" s="148" t="s">
        <v>344</v>
      </c>
      <c r="K43" s="149" t="s">
        <v>345</v>
      </c>
      <c r="L43" s="148" t="s">
        <v>346</v>
      </c>
      <c r="M43" s="147" t="s">
        <v>347</v>
      </c>
      <c r="N43" s="148" t="s">
        <v>348</v>
      </c>
      <c r="O43" s="147" t="s">
        <v>349</v>
      </c>
      <c r="P43" s="148" t="s">
        <v>350</v>
      </c>
      <c r="Q43" s="149" t="s">
        <v>351</v>
      </c>
      <c r="R43" s="148" t="s">
        <v>352</v>
      </c>
      <c r="S43" s="147" t="s">
        <v>353</v>
      </c>
      <c r="T43" s="148" t="s">
        <v>354</v>
      </c>
      <c r="U43" s="149" t="s">
        <v>355</v>
      </c>
      <c r="V43" s="148" t="s">
        <v>356</v>
      </c>
      <c r="W43" s="147" t="s">
        <v>357</v>
      </c>
      <c r="X43" s="148" t="s">
        <v>358</v>
      </c>
      <c r="Y43" s="147" t="s">
        <v>359</v>
      </c>
      <c r="Z43" s="149" t="s">
        <v>360</v>
      </c>
      <c r="AA43" s="148" t="s">
        <v>361</v>
      </c>
      <c r="AB43" s="147" t="s">
        <v>362</v>
      </c>
      <c r="AC43" s="149" t="s">
        <v>363</v>
      </c>
      <c r="AD43" s="149" t="s">
        <v>364</v>
      </c>
      <c r="AE43" s="148" t="s">
        <v>365</v>
      </c>
      <c r="AF43" s="147" t="s">
        <v>366</v>
      </c>
      <c r="AG43" s="149" t="s">
        <v>367</v>
      </c>
      <c r="AH43" s="149" t="s">
        <v>368</v>
      </c>
      <c r="AI43" s="148" t="s">
        <v>369</v>
      </c>
      <c r="AJ43" s="147" t="s">
        <v>370</v>
      </c>
      <c r="AK43" s="149" t="s">
        <v>371</v>
      </c>
      <c r="AL43" s="149" t="s">
        <v>372</v>
      </c>
      <c r="AM43" s="148" t="s">
        <v>373</v>
      </c>
    </row>
    <row r="44" spans="1:39" s="12" customFormat="1" x14ac:dyDescent="0.25">
      <c r="A44" s="134" t="s">
        <v>88</v>
      </c>
      <c r="B44" s="12" t="s">
        <v>89</v>
      </c>
      <c r="C44" s="135">
        <v>63.9</v>
      </c>
      <c r="D44" s="136" t="s">
        <v>380</v>
      </c>
      <c r="E44" s="135">
        <v>64.400000000000006</v>
      </c>
      <c r="F44" s="136" t="s">
        <v>459</v>
      </c>
      <c r="G44" s="135">
        <v>65.400000000000006</v>
      </c>
      <c r="H44" s="136" t="s">
        <v>460</v>
      </c>
      <c r="I44" s="135">
        <v>61.9</v>
      </c>
      <c r="J44" s="136" t="s">
        <v>448</v>
      </c>
      <c r="K44" s="137">
        <v>62.2</v>
      </c>
      <c r="L44" s="136" t="s">
        <v>390</v>
      </c>
      <c r="M44" s="135">
        <v>65.599999999999994</v>
      </c>
      <c r="N44" s="136" t="s">
        <v>461</v>
      </c>
      <c r="O44" s="135">
        <v>67</v>
      </c>
      <c r="P44" s="136" t="s">
        <v>447</v>
      </c>
      <c r="Q44" s="137">
        <v>69.400000000000006</v>
      </c>
      <c r="R44" s="136" t="s">
        <v>447</v>
      </c>
      <c r="S44" s="135">
        <v>67</v>
      </c>
      <c r="T44" s="136" t="s">
        <v>461</v>
      </c>
      <c r="U44" s="137">
        <v>67.7</v>
      </c>
      <c r="V44" s="136" t="s">
        <v>450</v>
      </c>
      <c r="W44" s="135">
        <v>68</v>
      </c>
      <c r="X44" s="138" t="s">
        <v>462</v>
      </c>
      <c r="Y44" s="135">
        <v>70.023235187339438</v>
      </c>
      <c r="Z44" s="137">
        <v>67.849458048776484</v>
      </c>
      <c r="AA44" s="136">
        <v>72.110451806705171</v>
      </c>
      <c r="AB44" s="135">
        <v>68.539685566618886</v>
      </c>
      <c r="AC44" s="137">
        <v>66.243656876256665</v>
      </c>
      <c r="AD44" s="137">
        <v>70.835714256981106</v>
      </c>
      <c r="AE44" s="139">
        <v>2614</v>
      </c>
      <c r="AF44" s="135">
        <v>69.599999999999994</v>
      </c>
      <c r="AG44" s="137">
        <v>67.5</v>
      </c>
      <c r="AH44" s="137">
        <v>71.599999999999994</v>
      </c>
      <c r="AI44" s="139">
        <v>2831</v>
      </c>
      <c r="AJ44" s="135">
        <v>70.8</v>
      </c>
      <c r="AK44" s="137">
        <v>68.8</v>
      </c>
      <c r="AL44" s="137">
        <v>72.8</v>
      </c>
      <c r="AM44" s="139">
        <v>2696</v>
      </c>
    </row>
    <row r="45" spans="1:39" x14ac:dyDescent="0.25">
      <c r="A45" s="140" t="s">
        <v>69</v>
      </c>
      <c r="B45" s="21" t="s">
        <v>70</v>
      </c>
      <c r="C45" s="141">
        <v>59.699999999999996</v>
      </c>
      <c r="D45" s="142"/>
      <c r="E45" s="141">
        <v>60.3</v>
      </c>
      <c r="F45" s="142"/>
      <c r="G45" s="141">
        <v>68.799999999999983</v>
      </c>
      <c r="H45" s="142"/>
      <c r="I45" s="141">
        <v>56.999999999999993</v>
      </c>
      <c r="J45" s="142"/>
      <c r="K45" s="124">
        <v>72.727270000000004</v>
      </c>
      <c r="L45" s="142"/>
      <c r="M45" s="141">
        <v>62.552016328994746</v>
      </c>
      <c r="N45" s="142"/>
      <c r="O45" s="141">
        <v>66</v>
      </c>
      <c r="P45" s="142"/>
      <c r="Q45" s="124">
        <v>67.300000000000011</v>
      </c>
      <c r="R45" s="142"/>
      <c r="S45" s="141">
        <v>66.100000000000009</v>
      </c>
      <c r="T45" s="142"/>
      <c r="U45" s="124">
        <v>67.8</v>
      </c>
      <c r="V45" s="142"/>
      <c r="W45" s="141">
        <v>60.8</v>
      </c>
      <c r="X45" s="65"/>
      <c r="Y45" s="141">
        <v>68.661141379277439</v>
      </c>
      <c r="Z45" s="124">
        <v>62.448788029843207</v>
      </c>
      <c r="AA45" s="142">
        <v>74.269207670148006</v>
      </c>
      <c r="AB45" s="141">
        <v>68.3</v>
      </c>
      <c r="AC45" s="124">
        <v>61.3</v>
      </c>
      <c r="AD45" s="124">
        <v>74.599999999999994</v>
      </c>
      <c r="AE45" s="143">
        <v>316</v>
      </c>
      <c r="AF45" s="141">
        <v>66</v>
      </c>
      <c r="AG45" s="124">
        <v>59.6</v>
      </c>
      <c r="AH45" s="124">
        <v>71.900000000000006</v>
      </c>
      <c r="AI45" s="143">
        <v>345</v>
      </c>
      <c r="AJ45" s="141">
        <v>65.599999999999994</v>
      </c>
      <c r="AK45" s="124">
        <v>60.5</v>
      </c>
      <c r="AL45" s="124">
        <v>70.5</v>
      </c>
      <c r="AM45" s="143">
        <v>312</v>
      </c>
    </row>
    <row r="46" spans="1:39" x14ac:dyDescent="0.25">
      <c r="A46" s="140" t="s">
        <v>72</v>
      </c>
      <c r="B46" s="21" t="s">
        <v>73</v>
      </c>
      <c r="C46" s="141">
        <v>55.801687763713083</v>
      </c>
      <c r="D46" s="142"/>
      <c r="E46" s="141">
        <v>56.972586412395714</v>
      </c>
      <c r="F46" s="142"/>
      <c r="G46" s="141">
        <v>60.687022900763353</v>
      </c>
      <c r="H46" s="142"/>
      <c r="I46" s="141">
        <v>55.955056179775283</v>
      </c>
      <c r="J46" s="142"/>
      <c r="K46" s="124">
        <v>58.82352941176471</v>
      </c>
      <c r="L46" s="142"/>
      <c r="M46" s="141">
        <v>57.809977938829967</v>
      </c>
      <c r="N46" s="142"/>
      <c r="O46" s="141">
        <v>57.199999999999996</v>
      </c>
      <c r="P46" s="142"/>
      <c r="Q46" s="124">
        <v>66.400000000000006</v>
      </c>
      <c r="R46" s="142"/>
      <c r="S46" s="141">
        <v>62.1</v>
      </c>
      <c r="T46" s="142"/>
      <c r="U46" s="124">
        <v>63.100000000000009</v>
      </c>
      <c r="V46" s="142"/>
      <c r="W46" s="141">
        <v>63.3</v>
      </c>
      <c r="X46" s="65"/>
      <c r="Y46" s="141">
        <v>64.022418012319164</v>
      </c>
      <c r="Z46" s="124">
        <v>57.639460951636664</v>
      </c>
      <c r="AA46" s="142">
        <v>69.94508845235093</v>
      </c>
      <c r="AB46" s="141">
        <v>64.400000000000006</v>
      </c>
      <c r="AC46" s="124">
        <v>58.7</v>
      </c>
      <c r="AD46" s="124">
        <v>69.8</v>
      </c>
      <c r="AE46" s="143">
        <v>371</v>
      </c>
      <c r="AF46" s="141">
        <v>64.7</v>
      </c>
      <c r="AG46" s="124">
        <v>58.5</v>
      </c>
      <c r="AH46" s="124">
        <v>70.400000000000006</v>
      </c>
      <c r="AI46" s="143">
        <v>406</v>
      </c>
      <c r="AJ46" s="141">
        <v>66.400000000000006</v>
      </c>
      <c r="AK46" s="124">
        <v>61</v>
      </c>
      <c r="AL46" s="124">
        <v>71.5</v>
      </c>
      <c r="AM46" s="143">
        <v>401</v>
      </c>
    </row>
    <row r="47" spans="1:39" x14ac:dyDescent="0.25">
      <c r="A47" s="140" t="s">
        <v>74</v>
      </c>
      <c r="B47" s="21" t="s">
        <v>75</v>
      </c>
      <c r="C47" s="141">
        <v>54.600000000000009</v>
      </c>
      <c r="D47" s="142"/>
      <c r="E47" s="141"/>
      <c r="F47" s="142"/>
      <c r="G47" s="141">
        <v>61.899999999999991</v>
      </c>
      <c r="H47" s="142"/>
      <c r="I47" s="141">
        <v>56.29999999999999</v>
      </c>
      <c r="J47" s="142"/>
      <c r="K47" s="124">
        <v>67.900000000000006</v>
      </c>
      <c r="L47" s="142"/>
      <c r="M47" s="141">
        <v>66.058622877994608</v>
      </c>
      <c r="N47" s="142"/>
      <c r="O47" s="141">
        <v>60.5</v>
      </c>
      <c r="P47" s="142"/>
      <c r="Q47" s="124">
        <v>70</v>
      </c>
      <c r="R47" s="142"/>
      <c r="S47" s="141">
        <v>64</v>
      </c>
      <c r="T47" s="142"/>
      <c r="U47" s="124">
        <v>62.1</v>
      </c>
      <c r="V47" s="142"/>
      <c r="W47" s="141">
        <v>60</v>
      </c>
      <c r="X47" s="65"/>
      <c r="Y47" s="141">
        <v>63.768541978969438</v>
      </c>
      <c r="Z47" s="124">
        <v>57.842905299896913</v>
      </c>
      <c r="AA47" s="142">
        <v>69.303285414417047</v>
      </c>
      <c r="AB47" s="141">
        <v>67.7</v>
      </c>
      <c r="AC47" s="124">
        <v>60.6</v>
      </c>
      <c r="AD47" s="124">
        <v>74</v>
      </c>
      <c r="AE47" s="143">
        <v>292</v>
      </c>
      <c r="AF47" s="141">
        <v>67.099999999999994</v>
      </c>
      <c r="AG47" s="124">
        <v>60.5</v>
      </c>
      <c r="AH47" s="124">
        <v>73</v>
      </c>
      <c r="AI47" s="143">
        <v>314</v>
      </c>
      <c r="AJ47" s="141">
        <v>71</v>
      </c>
      <c r="AK47" s="124">
        <v>64.5</v>
      </c>
      <c r="AL47" s="124">
        <v>76.8</v>
      </c>
      <c r="AM47" s="143">
        <v>304</v>
      </c>
    </row>
    <row r="48" spans="1:39" x14ac:dyDescent="0.25">
      <c r="A48" s="140" t="s">
        <v>76</v>
      </c>
      <c r="B48" s="21" t="s">
        <v>77</v>
      </c>
      <c r="C48" s="141">
        <v>64.311594202898547</v>
      </c>
      <c r="D48" s="142"/>
      <c r="E48" s="141">
        <v>64.826175869120647</v>
      </c>
      <c r="F48" s="142"/>
      <c r="G48" s="141">
        <v>65.789473684210535</v>
      </c>
      <c r="H48" s="142"/>
      <c r="I48" s="141">
        <v>57.807308970099669</v>
      </c>
      <c r="J48" s="142"/>
      <c r="K48" s="124">
        <v>64.96350364963503</v>
      </c>
      <c r="L48" s="142"/>
      <c r="M48" s="141">
        <v>66.901062136228617</v>
      </c>
      <c r="N48" s="142"/>
      <c r="O48" s="141">
        <v>65</v>
      </c>
      <c r="P48" s="142"/>
      <c r="Q48" s="124">
        <v>76.100000000000009</v>
      </c>
      <c r="R48" s="142"/>
      <c r="S48" s="141">
        <v>70.599999999999994</v>
      </c>
      <c r="T48" s="142"/>
      <c r="U48" s="124">
        <v>73.2</v>
      </c>
      <c r="V48" s="142"/>
      <c r="W48" s="141">
        <v>70.699999999999989</v>
      </c>
      <c r="X48" s="65"/>
      <c r="Y48" s="141">
        <v>68.270539690515392</v>
      </c>
      <c r="Z48" s="124">
        <v>61.455724133441834</v>
      </c>
      <c r="AA48" s="142">
        <v>74.382711755251464</v>
      </c>
      <c r="AB48" s="141">
        <v>69.3</v>
      </c>
      <c r="AC48" s="124">
        <v>62.6</v>
      </c>
      <c r="AD48" s="124">
        <v>75.2</v>
      </c>
      <c r="AE48" s="143">
        <v>248</v>
      </c>
      <c r="AF48" s="141">
        <v>64.5</v>
      </c>
      <c r="AG48" s="124">
        <v>57.4</v>
      </c>
      <c r="AH48" s="124">
        <v>71.099999999999994</v>
      </c>
      <c r="AI48" s="143">
        <v>256</v>
      </c>
      <c r="AJ48" s="141">
        <v>71.3</v>
      </c>
      <c r="AK48" s="124">
        <v>64.5</v>
      </c>
      <c r="AL48" s="124">
        <v>77.2</v>
      </c>
      <c r="AM48" s="143">
        <v>254</v>
      </c>
    </row>
    <row r="49" spans="1:39" x14ac:dyDescent="0.25">
      <c r="A49" s="140" t="s">
        <v>78</v>
      </c>
      <c r="B49" s="21" t="s">
        <v>79</v>
      </c>
      <c r="C49" s="141">
        <v>54.400000000000006</v>
      </c>
      <c r="D49" s="142"/>
      <c r="E49" s="141">
        <v>56.4</v>
      </c>
      <c r="F49" s="142"/>
      <c r="G49" s="141">
        <v>55.100000000000009</v>
      </c>
      <c r="H49" s="142"/>
      <c r="I49" s="141">
        <v>49.5</v>
      </c>
      <c r="J49" s="142"/>
      <c r="K49" s="124">
        <v>42.100000000000009</v>
      </c>
      <c r="L49" s="142"/>
      <c r="M49" s="141">
        <v>58.453978409433923</v>
      </c>
      <c r="N49" s="142"/>
      <c r="O49" s="141">
        <v>62.5</v>
      </c>
      <c r="P49" s="142"/>
      <c r="Q49" s="124">
        <v>67.300000000000011</v>
      </c>
      <c r="R49" s="142"/>
      <c r="S49" s="141">
        <v>65</v>
      </c>
      <c r="T49" s="142"/>
      <c r="U49" s="124">
        <v>69.099999999999994</v>
      </c>
      <c r="V49" s="142"/>
      <c r="W49" s="141">
        <v>69.7</v>
      </c>
      <c r="X49" s="65"/>
      <c r="Y49" s="141">
        <v>66.578832934272697</v>
      </c>
      <c r="Z49" s="124">
        <v>59.749909659952039</v>
      </c>
      <c r="AA49" s="142">
        <v>72.777026181131603</v>
      </c>
      <c r="AB49" s="141">
        <v>62.6</v>
      </c>
      <c r="AC49" s="124">
        <v>53.7</v>
      </c>
      <c r="AD49" s="124">
        <v>70.7</v>
      </c>
      <c r="AE49" s="143">
        <v>245</v>
      </c>
      <c r="AF49" s="141">
        <v>65.099999999999994</v>
      </c>
      <c r="AG49" s="124">
        <v>57.4</v>
      </c>
      <c r="AH49" s="124">
        <v>72</v>
      </c>
      <c r="AI49" s="143">
        <v>250</v>
      </c>
      <c r="AJ49" s="141">
        <v>63.7</v>
      </c>
      <c r="AK49" s="124">
        <v>57.3</v>
      </c>
      <c r="AL49" s="124">
        <v>69.7</v>
      </c>
      <c r="AM49" s="143">
        <v>278</v>
      </c>
    </row>
    <row r="50" spans="1:39" x14ac:dyDescent="0.25">
      <c r="A50" s="140" t="s">
        <v>80</v>
      </c>
      <c r="B50" s="21" t="s">
        <v>81</v>
      </c>
      <c r="C50" s="141">
        <v>61.7</v>
      </c>
      <c r="D50" s="142"/>
      <c r="E50" s="141">
        <v>64.2</v>
      </c>
      <c r="F50" s="142"/>
      <c r="G50" s="141">
        <v>62.5</v>
      </c>
      <c r="H50" s="142"/>
      <c r="I50" s="141">
        <v>62.5</v>
      </c>
      <c r="J50" s="142"/>
      <c r="K50" s="124">
        <v>59.6</v>
      </c>
      <c r="L50" s="142"/>
      <c r="M50" s="141">
        <v>63.836959153998095</v>
      </c>
      <c r="N50" s="142"/>
      <c r="O50" s="141">
        <v>67.2</v>
      </c>
      <c r="P50" s="142"/>
      <c r="Q50" s="124">
        <v>70</v>
      </c>
      <c r="R50" s="142"/>
      <c r="S50" s="141">
        <v>67.100000000000009</v>
      </c>
      <c r="T50" s="142"/>
      <c r="U50" s="124">
        <v>68.799999999999983</v>
      </c>
      <c r="V50" s="142"/>
      <c r="W50" s="141">
        <v>70.699999999999989</v>
      </c>
      <c r="X50" s="65"/>
      <c r="Y50" s="141">
        <v>75.619696417189914</v>
      </c>
      <c r="Z50" s="124">
        <v>69.80740025366417</v>
      </c>
      <c r="AA50" s="142">
        <v>80.623657230591419</v>
      </c>
      <c r="AB50" s="141">
        <v>72.400000000000006</v>
      </c>
      <c r="AC50" s="124">
        <v>64.400000000000006</v>
      </c>
      <c r="AD50" s="124">
        <v>79.2</v>
      </c>
      <c r="AE50" s="143">
        <v>271</v>
      </c>
      <c r="AF50" s="141">
        <v>75.3</v>
      </c>
      <c r="AG50" s="124">
        <v>69.5</v>
      </c>
      <c r="AH50" s="124">
        <v>80.400000000000006</v>
      </c>
      <c r="AI50" s="143">
        <v>322</v>
      </c>
      <c r="AJ50" s="141">
        <v>74.900000000000006</v>
      </c>
      <c r="AK50" s="124">
        <v>68.7</v>
      </c>
      <c r="AL50" s="124">
        <v>80.2</v>
      </c>
      <c r="AM50" s="143">
        <v>269</v>
      </c>
    </row>
    <row r="51" spans="1:39" x14ac:dyDescent="0.25">
      <c r="A51" s="140" t="s">
        <v>82</v>
      </c>
      <c r="B51" s="21" t="s">
        <v>83</v>
      </c>
      <c r="C51" s="141">
        <v>52.359882005899706</v>
      </c>
      <c r="D51" s="142"/>
      <c r="E51" s="141">
        <v>48.861646234676009</v>
      </c>
      <c r="F51" s="142"/>
      <c r="G51" s="141">
        <v>49.045801526717554</v>
      </c>
      <c r="H51" s="142"/>
      <c r="I51" s="141">
        <v>47.432024169184288</v>
      </c>
      <c r="J51" s="142"/>
      <c r="K51" s="124">
        <v>49.180327868852459</v>
      </c>
      <c r="L51" s="142"/>
      <c r="M51" s="141">
        <v>52.347169612216319</v>
      </c>
      <c r="N51" s="142"/>
      <c r="O51" s="141">
        <v>55.2</v>
      </c>
      <c r="P51" s="142"/>
      <c r="Q51" s="124">
        <v>57.899999999999991</v>
      </c>
      <c r="R51" s="142"/>
      <c r="S51" s="141">
        <v>58.5</v>
      </c>
      <c r="T51" s="142"/>
      <c r="U51" s="124">
        <v>56.7</v>
      </c>
      <c r="V51" s="142"/>
      <c r="W51" s="141">
        <v>61.099999999999994</v>
      </c>
      <c r="X51" s="65"/>
      <c r="Y51" s="141">
        <v>57.962926947739817</v>
      </c>
      <c r="Z51" s="124">
        <v>49.66525041304245</v>
      </c>
      <c r="AA51" s="142">
        <v>65.833733431948332</v>
      </c>
      <c r="AB51" s="141">
        <v>56.2</v>
      </c>
      <c r="AC51" s="124">
        <v>49.1</v>
      </c>
      <c r="AD51" s="124">
        <v>63.1</v>
      </c>
      <c r="AE51" s="143">
        <v>187</v>
      </c>
      <c r="AF51" s="141">
        <v>64.099999999999994</v>
      </c>
      <c r="AG51" s="124">
        <v>56.5</v>
      </c>
      <c r="AH51" s="124">
        <v>71</v>
      </c>
      <c r="AI51" s="143">
        <v>181</v>
      </c>
      <c r="AJ51" s="141">
        <v>62.2</v>
      </c>
      <c r="AK51" s="124">
        <v>54</v>
      </c>
      <c r="AL51" s="124">
        <v>69.7</v>
      </c>
      <c r="AM51" s="143">
        <v>209</v>
      </c>
    </row>
    <row r="52" spans="1:39" x14ac:dyDescent="0.25">
      <c r="A52" s="140" t="s">
        <v>84</v>
      </c>
      <c r="B52" s="21" t="s">
        <v>85</v>
      </c>
      <c r="C52" s="141">
        <v>67.600000000000009</v>
      </c>
      <c r="D52" s="142"/>
      <c r="E52" s="141">
        <v>67.2</v>
      </c>
      <c r="F52" s="142"/>
      <c r="G52" s="141">
        <v>68.3</v>
      </c>
      <c r="H52" s="142"/>
      <c r="I52" s="141">
        <v>64.5</v>
      </c>
      <c r="J52" s="142"/>
      <c r="K52" s="124">
        <v>69.2</v>
      </c>
      <c r="L52" s="142"/>
      <c r="M52" s="141">
        <v>70.136243380783952</v>
      </c>
      <c r="N52" s="142"/>
      <c r="O52" s="141">
        <v>66.900000000000006</v>
      </c>
      <c r="P52" s="142"/>
      <c r="Q52" s="124">
        <v>72.8</v>
      </c>
      <c r="R52" s="142"/>
      <c r="S52" s="141">
        <v>74.5</v>
      </c>
      <c r="T52" s="142"/>
      <c r="U52" s="124">
        <v>76.599999999999994</v>
      </c>
      <c r="V52" s="142"/>
      <c r="W52" s="141">
        <v>77</v>
      </c>
      <c r="X52" s="65"/>
      <c r="Y52" s="141">
        <v>79.301473508796434</v>
      </c>
      <c r="Z52" s="124">
        <v>75.234749453942769</v>
      </c>
      <c r="AA52" s="142">
        <v>82.852601285531705</v>
      </c>
      <c r="AB52" s="141">
        <v>75.3</v>
      </c>
      <c r="AC52" s="124">
        <v>69.400000000000006</v>
      </c>
      <c r="AD52" s="124">
        <v>80.400000000000006</v>
      </c>
      <c r="AE52" s="143">
        <v>418</v>
      </c>
      <c r="AF52" s="141">
        <v>77.2</v>
      </c>
      <c r="AG52" s="124">
        <v>72.7</v>
      </c>
      <c r="AH52" s="124">
        <v>81.099999999999994</v>
      </c>
      <c r="AI52" s="143">
        <v>416</v>
      </c>
      <c r="AJ52" s="141">
        <v>77.400000000000006</v>
      </c>
      <c r="AK52" s="124">
        <v>72.099999999999994</v>
      </c>
      <c r="AL52" s="124">
        <v>82</v>
      </c>
      <c r="AM52" s="143">
        <v>398</v>
      </c>
    </row>
    <row r="53" spans="1:39" x14ac:dyDescent="0.25">
      <c r="A53" s="140" t="s">
        <v>86</v>
      </c>
      <c r="B53" s="21" t="s">
        <v>87</v>
      </c>
      <c r="C53" s="141">
        <v>65.00754147812971</v>
      </c>
      <c r="D53" s="142"/>
      <c r="E53" s="141">
        <v>62.404580152671755</v>
      </c>
      <c r="F53" s="142"/>
      <c r="G53" s="141">
        <v>61.016949152542381</v>
      </c>
      <c r="H53" s="142"/>
      <c r="I53" s="141">
        <v>59.223300970873787</v>
      </c>
      <c r="J53" s="142"/>
      <c r="K53" s="124">
        <v>59.420289855072461</v>
      </c>
      <c r="L53" s="142"/>
      <c r="M53" s="141">
        <v>63.46422089229479</v>
      </c>
      <c r="N53" s="142"/>
      <c r="O53" s="141">
        <v>63.7</v>
      </c>
      <c r="P53" s="142"/>
      <c r="Q53" s="124">
        <v>75.3</v>
      </c>
      <c r="R53" s="142"/>
      <c r="S53" s="141">
        <v>71.199999999999989</v>
      </c>
      <c r="T53" s="142"/>
      <c r="U53" s="124">
        <v>68.400000000000006</v>
      </c>
      <c r="V53" s="142"/>
      <c r="W53" s="141">
        <v>71.8</v>
      </c>
      <c r="X53" s="65"/>
      <c r="Y53" s="141">
        <v>81.872095117458613</v>
      </c>
      <c r="Z53" s="124">
        <v>75.713137441327447</v>
      </c>
      <c r="AA53" s="142">
        <v>86.742670894256833</v>
      </c>
      <c r="AB53" s="141">
        <v>77.400000000000006</v>
      </c>
      <c r="AC53" s="124">
        <v>70.099999999999994</v>
      </c>
      <c r="AD53" s="124">
        <v>83.4</v>
      </c>
      <c r="AE53" s="143">
        <v>266</v>
      </c>
      <c r="AF53" s="141">
        <v>73.099999999999994</v>
      </c>
      <c r="AG53" s="124">
        <v>67.400000000000006</v>
      </c>
      <c r="AH53" s="124">
        <v>78.099999999999994</v>
      </c>
      <c r="AI53" s="143">
        <v>341</v>
      </c>
      <c r="AJ53" s="141">
        <v>80.599999999999994</v>
      </c>
      <c r="AK53" s="124">
        <v>75.2</v>
      </c>
      <c r="AL53" s="124">
        <v>85.1</v>
      </c>
      <c r="AM53" s="143">
        <v>271</v>
      </c>
    </row>
    <row r="54" spans="1:39" x14ac:dyDescent="0.25">
      <c r="A54" s="140"/>
      <c r="B54" s="21"/>
      <c r="C54" s="64"/>
      <c r="D54" s="65"/>
      <c r="E54" s="64"/>
      <c r="F54" s="65"/>
      <c r="G54" s="64"/>
      <c r="H54" s="65"/>
      <c r="I54" s="64"/>
      <c r="J54" s="65"/>
      <c r="K54" s="21"/>
      <c r="L54" s="65"/>
      <c r="M54" s="64"/>
      <c r="N54" s="65"/>
      <c r="O54" s="64"/>
      <c r="P54" s="65"/>
      <c r="Q54" s="21"/>
      <c r="R54" s="65"/>
      <c r="S54" s="64"/>
      <c r="T54" s="65"/>
      <c r="U54" s="21"/>
      <c r="V54" s="65"/>
      <c r="W54" s="64"/>
      <c r="X54" s="65"/>
      <c r="Y54" s="64"/>
      <c r="Z54" s="21"/>
      <c r="AA54" s="65"/>
      <c r="AB54" s="64"/>
      <c r="AC54" s="21"/>
      <c r="AD54" s="21"/>
      <c r="AE54" s="65"/>
      <c r="AF54" s="64"/>
      <c r="AG54" s="21"/>
      <c r="AH54" s="21"/>
      <c r="AI54" s="65"/>
      <c r="AJ54" s="64"/>
      <c r="AK54" s="21"/>
      <c r="AL54" s="21"/>
      <c r="AM54" s="65"/>
    </row>
    <row r="55" spans="1:39" s="133" customFormat="1" ht="47.25" customHeight="1" x14ac:dyDescent="0.25">
      <c r="A55" s="145" t="s">
        <v>65</v>
      </c>
      <c r="B55" s="146" t="s">
        <v>463</v>
      </c>
      <c r="C55" s="147" t="s">
        <v>337</v>
      </c>
      <c r="D55" s="148" t="s">
        <v>338</v>
      </c>
      <c r="E55" s="147" t="s">
        <v>339</v>
      </c>
      <c r="F55" s="148" t="s">
        <v>340</v>
      </c>
      <c r="G55" s="147" t="s">
        <v>341</v>
      </c>
      <c r="H55" s="148" t="s">
        <v>342</v>
      </c>
      <c r="I55" s="147" t="s">
        <v>343</v>
      </c>
      <c r="J55" s="148" t="s">
        <v>344</v>
      </c>
      <c r="K55" s="149" t="s">
        <v>345</v>
      </c>
      <c r="L55" s="148" t="s">
        <v>346</v>
      </c>
      <c r="M55" s="147" t="s">
        <v>347</v>
      </c>
      <c r="N55" s="148" t="s">
        <v>348</v>
      </c>
      <c r="O55" s="147" t="s">
        <v>349</v>
      </c>
      <c r="P55" s="148" t="s">
        <v>350</v>
      </c>
      <c r="Q55" s="149" t="s">
        <v>351</v>
      </c>
      <c r="R55" s="148" t="s">
        <v>352</v>
      </c>
      <c r="S55" s="147" t="s">
        <v>353</v>
      </c>
      <c r="T55" s="148" t="s">
        <v>354</v>
      </c>
      <c r="U55" s="149" t="s">
        <v>355</v>
      </c>
      <c r="V55" s="148" t="s">
        <v>356</v>
      </c>
      <c r="W55" s="147" t="s">
        <v>357</v>
      </c>
      <c r="X55" s="148" t="s">
        <v>358</v>
      </c>
      <c r="Y55" s="147" t="s">
        <v>359</v>
      </c>
      <c r="Z55" s="149" t="s">
        <v>360</v>
      </c>
      <c r="AA55" s="148" t="s">
        <v>361</v>
      </c>
      <c r="AB55" s="147" t="s">
        <v>362</v>
      </c>
      <c r="AC55" s="149" t="s">
        <v>363</v>
      </c>
      <c r="AD55" s="149" t="s">
        <v>364</v>
      </c>
      <c r="AE55" s="148" t="s">
        <v>365</v>
      </c>
      <c r="AF55" s="147" t="s">
        <v>366</v>
      </c>
      <c r="AG55" s="149" t="s">
        <v>367</v>
      </c>
      <c r="AH55" s="149" t="s">
        <v>368</v>
      </c>
      <c r="AI55" s="148" t="s">
        <v>369</v>
      </c>
      <c r="AJ55" s="147" t="s">
        <v>370</v>
      </c>
      <c r="AK55" s="149" t="s">
        <v>371</v>
      </c>
      <c r="AL55" s="149" t="s">
        <v>372</v>
      </c>
      <c r="AM55" s="148" t="s">
        <v>373</v>
      </c>
    </row>
    <row r="56" spans="1:39" s="12" customFormat="1" x14ac:dyDescent="0.25">
      <c r="A56" s="134" t="s">
        <v>88</v>
      </c>
      <c r="B56" s="12" t="s">
        <v>89</v>
      </c>
      <c r="C56" s="135" t="s">
        <v>71</v>
      </c>
      <c r="D56" s="136" t="s">
        <v>71</v>
      </c>
      <c r="E56" s="135">
        <v>72</v>
      </c>
      <c r="F56" s="136" t="s">
        <v>446</v>
      </c>
      <c r="G56" s="135">
        <v>73.2</v>
      </c>
      <c r="H56" s="136" t="s">
        <v>464</v>
      </c>
      <c r="I56" s="135">
        <v>65.099999999999994</v>
      </c>
      <c r="J56" s="136" t="s">
        <v>390</v>
      </c>
      <c r="K56" s="137">
        <v>71</v>
      </c>
      <c r="L56" s="136" t="s">
        <v>465</v>
      </c>
      <c r="M56" s="135">
        <v>69.3</v>
      </c>
      <c r="N56" s="136" t="s">
        <v>394</v>
      </c>
      <c r="O56" s="135">
        <v>72.8</v>
      </c>
      <c r="P56" s="136" t="s">
        <v>421</v>
      </c>
      <c r="Q56" s="137">
        <v>71.900000000000006</v>
      </c>
      <c r="R56" s="136" t="s">
        <v>390</v>
      </c>
      <c r="S56" s="135">
        <v>66.900000000000006</v>
      </c>
      <c r="T56" s="136" t="s">
        <v>413</v>
      </c>
      <c r="U56" s="137">
        <v>69.2</v>
      </c>
      <c r="V56" s="136" t="s">
        <v>407</v>
      </c>
      <c r="W56" s="135">
        <v>69.5</v>
      </c>
      <c r="X56" s="138" t="s">
        <v>392</v>
      </c>
      <c r="Y56" s="135">
        <v>70.366516001760758</v>
      </c>
      <c r="Z56" s="137">
        <v>65.850301701377361</v>
      </c>
      <c r="AA56" s="136">
        <v>74.516604857369657</v>
      </c>
      <c r="AB56" s="135">
        <v>68.2</v>
      </c>
      <c r="AC56" s="137">
        <v>63.8</v>
      </c>
      <c r="AD56" s="137">
        <v>72.3</v>
      </c>
      <c r="AE56" s="139">
        <v>671</v>
      </c>
      <c r="AF56" s="135">
        <v>67.2</v>
      </c>
      <c r="AG56" s="137">
        <v>62.7</v>
      </c>
      <c r="AH56" s="137">
        <v>71.400000000000006</v>
      </c>
      <c r="AI56" s="139">
        <v>645</v>
      </c>
      <c r="AJ56" s="135">
        <v>67.5</v>
      </c>
      <c r="AK56" s="137">
        <v>63</v>
      </c>
      <c r="AL56" s="137">
        <v>71.7</v>
      </c>
      <c r="AM56" s="139">
        <v>610</v>
      </c>
    </row>
    <row r="57" spans="1:39" x14ac:dyDescent="0.25">
      <c r="A57" s="140" t="s">
        <v>69</v>
      </c>
      <c r="B57" s="21" t="s">
        <v>70</v>
      </c>
      <c r="C57" s="141" t="s">
        <v>71</v>
      </c>
      <c r="D57" s="142" t="s">
        <v>71</v>
      </c>
      <c r="E57" s="141" t="s">
        <v>71</v>
      </c>
      <c r="F57" s="142" t="s">
        <v>71</v>
      </c>
      <c r="G57" s="141" t="s">
        <v>71</v>
      </c>
      <c r="H57" s="142" t="s">
        <v>71</v>
      </c>
      <c r="I57" s="141">
        <v>55</v>
      </c>
      <c r="J57" s="142"/>
      <c r="K57" s="124" t="s">
        <v>71</v>
      </c>
      <c r="L57" s="142"/>
      <c r="M57" s="141">
        <v>76</v>
      </c>
      <c r="N57" s="142"/>
      <c r="O57" s="141">
        <v>70</v>
      </c>
      <c r="P57" s="142"/>
      <c r="Q57" s="124">
        <v>56.999999999999993</v>
      </c>
      <c r="R57" s="142"/>
      <c r="S57" s="141">
        <v>51</v>
      </c>
      <c r="T57" s="142"/>
      <c r="U57" s="124">
        <v>64.138352643092304</v>
      </c>
      <c r="V57" s="142"/>
      <c r="W57" s="141">
        <v>59.3</v>
      </c>
      <c r="X57" s="65"/>
      <c r="Y57" s="141">
        <v>70.726013295120822</v>
      </c>
      <c r="Z57" s="124">
        <v>53.646912254488335</v>
      </c>
      <c r="AA57" s="142">
        <v>83.453186532911516</v>
      </c>
      <c r="AB57" s="141">
        <v>76.099999999999994</v>
      </c>
      <c r="AC57" s="124">
        <v>60.7</v>
      </c>
      <c r="AD57" s="124">
        <v>86.8</v>
      </c>
      <c r="AE57" s="143">
        <v>53</v>
      </c>
      <c r="AF57" s="141">
        <v>63.3</v>
      </c>
      <c r="AG57" s="124">
        <v>48.8</v>
      </c>
      <c r="AH57" s="124">
        <v>75.8</v>
      </c>
      <c r="AI57" s="143">
        <v>56</v>
      </c>
      <c r="AJ57" s="141">
        <v>68.400000000000006</v>
      </c>
      <c r="AK57" s="124">
        <v>52.3</v>
      </c>
      <c r="AL57" s="124">
        <v>81.099999999999994</v>
      </c>
      <c r="AM57" s="143">
        <v>53</v>
      </c>
    </row>
    <row r="58" spans="1:39" x14ac:dyDescent="0.25">
      <c r="A58" s="140" t="s">
        <v>72</v>
      </c>
      <c r="B58" s="21" t="s">
        <v>73</v>
      </c>
      <c r="C58" s="141" t="s">
        <v>71</v>
      </c>
      <c r="D58" s="142" t="s">
        <v>71</v>
      </c>
      <c r="E58" s="141" t="s">
        <v>71</v>
      </c>
      <c r="F58" s="142" t="s">
        <v>71</v>
      </c>
      <c r="G58" s="141" t="s">
        <v>71</v>
      </c>
      <c r="H58" s="142" t="s">
        <v>71</v>
      </c>
      <c r="I58" s="141">
        <v>64</v>
      </c>
      <c r="J58" s="142"/>
      <c r="K58" s="124" t="s">
        <v>71</v>
      </c>
      <c r="L58" s="142"/>
      <c r="M58" s="141">
        <v>72</v>
      </c>
      <c r="N58" s="142"/>
      <c r="O58" s="141">
        <v>66</v>
      </c>
      <c r="P58" s="142"/>
      <c r="Q58" s="124">
        <v>72</v>
      </c>
      <c r="R58" s="142"/>
      <c r="S58" s="141">
        <v>71</v>
      </c>
      <c r="T58" s="142"/>
      <c r="U58" s="124">
        <v>67.922214942918856</v>
      </c>
      <c r="V58" s="142"/>
      <c r="W58" s="141">
        <v>70.5</v>
      </c>
      <c r="X58" s="65"/>
      <c r="Y58" s="141">
        <v>60.560044787341631</v>
      </c>
      <c r="Z58" s="124">
        <v>45.878776909579877</v>
      </c>
      <c r="AA58" s="142">
        <v>73.554403941356313</v>
      </c>
      <c r="AB58" s="141">
        <v>64</v>
      </c>
      <c r="AC58" s="124">
        <v>52.8</v>
      </c>
      <c r="AD58" s="124">
        <v>73.8</v>
      </c>
      <c r="AE58" s="143">
        <v>103</v>
      </c>
      <c r="AF58" s="141">
        <v>57.6</v>
      </c>
      <c r="AG58" s="124">
        <v>45.4</v>
      </c>
      <c r="AH58" s="124">
        <v>68.900000000000006</v>
      </c>
      <c r="AI58" s="143">
        <v>87</v>
      </c>
      <c r="AJ58" s="141">
        <v>58.4</v>
      </c>
      <c r="AK58" s="124">
        <v>46.9</v>
      </c>
      <c r="AL58" s="124">
        <v>69.2</v>
      </c>
      <c r="AM58" s="143">
        <v>94</v>
      </c>
    </row>
    <row r="59" spans="1:39" x14ac:dyDescent="0.25">
      <c r="A59" s="140" t="s">
        <v>74</v>
      </c>
      <c r="B59" s="21" t="s">
        <v>75</v>
      </c>
      <c r="C59" s="141" t="s">
        <v>71</v>
      </c>
      <c r="D59" s="142" t="s">
        <v>71</v>
      </c>
      <c r="E59" s="141" t="s">
        <v>71</v>
      </c>
      <c r="F59" s="142" t="s">
        <v>71</v>
      </c>
      <c r="G59" s="141" t="s">
        <v>71</v>
      </c>
      <c r="H59" s="142" t="s">
        <v>71</v>
      </c>
      <c r="I59" s="141">
        <v>65</v>
      </c>
      <c r="J59" s="142"/>
      <c r="K59" s="124" t="s">
        <v>71</v>
      </c>
      <c r="L59" s="142"/>
      <c r="M59" s="141">
        <v>66</v>
      </c>
      <c r="N59" s="142"/>
      <c r="O59" s="141">
        <v>75</v>
      </c>
      <c r="P59" s="142"/>
      <c r="Q59" s="124">
        <v>78</v>
      </c>
      <c r="R59" s="142"/>
      <c r="S59" s="141">
        <v>64</v>
      </c>
      <c r="T59" s="142"/>
      <c r="U59" s="124">
        <v>65.903547448972759</v>
      </c>
      <c r="V59" s="142"/>
      <c r="W59" s="141">
        <v>62</v>
      </c>
      <c r="X59" s="65"/>
      <c r="Y59" s="141">
        <v>65.99633255907456</v>
      </c>
      <c r="Z59" s="124">
        <v>54.709400923783711</v>
      </c>
      <c r="AA59" s="142">
        <v>75.718825997724153</v>
      </c>
      <c r="AB59" s="141">
        <v>69.8</v>
      </c>
      <c r="AC59" s="124">
        <v>57.9</v>
      </c>
      <c r="AD59" s="124">
        <v>79.599999999999994</v>
      </c>
      <c r="AE59" s="143">
        <v>74</v>
      </c>
      <c r="AF59" s="141">
        <v>72.400000000000006</v>
      </c>
      <c r="AG59" s="124">
        <v>60.6</v>
      </c>
      <c r="AH59" s="124">
        <v>81.7</v>
      </c>
      <c r="AI59" s="143">
        <v>85</v>
      </c>
      <c r="AJ59" s="141">
        <v>70.7</v>
      </c>
      <c r="AK59" s="124">
        <v>57</v>
      </c>
      <c r="AL59" s="124">
        <v>81.5</v>
      </c>
      <c r="AM59" s="143">
        <v>77</v>
      </c>
    </row>
    <row r="60" spans="1:39" x14ac:dyDescent="0.25">
      <c r="A60" s="140" t="s">
        <v>76</v>
      </c>
      <c r="B60" s="21" t="s">
        <v>77</v>
      </c>
      <c r="C60" s="141" t="s">
        <v>71</v>
      </c>
      <c r="D60" s="142" t="s">
        <v>71</v>
      </c>
      <c r="E60" s="141" t="s">
        <v>71</v>
      </c>
      <c r="F60" s="142" t="s">
        <v>71</v>
      </c>
      <c r="G60" s="141" t="s">
        <v>71</v>
      </c>
      <c r="H60" s="142" t="s">
        <v>71</v>
      </c>
      <c r="I60" s="141">
        <v>62</v>
      </c>
      <c r="J60" s="142"/>
      <c r="K60" s="124" t="s">
        <v>71</v>
      </c>
      <c r="L60" s="142"/>
      <c r="M60" s="141">
        <v>74</v>
      </c>
      <c r="N60" s="142"/>
      <c r="O60" s="141">
        <v>79</v>
      </c>
      <c r="P60" s="142"/>
      <c r="Q60" s="124">
        <v>67</v>
      </c>
      <c r="R60" s="142"/>
      <c r="S60" s="141">
        <v>65</v>
      </c>
      <c r="T60" s="142"/>
      <c r="U60" s="124">
        <v>74.870193335573134</v>
      </c>
      <c r="V60" s="142"/>
      <c r="W60" s="141">
        <v>78.5</v>
      </c>
      <c r="X60" s="65"/>
      <c r="Y60" s="141">
        <v>64.591295806783094</v>
      </c>
      <c r="Z60" s="124">
        <v>50.971892578970653</v>
      </c>
      <c r="AA60" s="142">
        <v>76.194332145994821</v>
      </c>
      <c r="AB60" s="141">
        <v>63.8</v>
      </c>
      <c r="AC60" s="124">
        <v>48.7</v>
      </c>
      <c r="AD60" s="124">
        <v>76.5</v>
      </c>
      <c r="AE60" s="143">
        <v>61</v>
      </c>
      <c r="AF60" s="141">
        <v>52.7</v>
      </c>
      <c r="AG60" s="124">
        <v>37.9</v>
      </c>
      <c r="AH60" s="124">
        <v>67</v>
      </c>
      <c r="AI60" s="143">
        <v>62</v>
      </c>
      <c r="AJ60" s="141">
        <v>49.8</v>
      </c>
      <c r="AK60" s="124">
        <v>32.299999999999997</v>
      </c>
      <c r="AL60" s="124">
        <v>67.3</v>
      </c>
      <c r="AM60" s="143">
        <v>52</v>
      </c>
    </row>
    <row r="61" spans="1:39" x14ac:dyDescent="0.25">
      <c r="A61" s="140" t="s">
        <v>78</v>
      </c>
      <c r="B61" s="21" t="s">
        <v>79</v>
      </c>
      <c r="C61" s="141" t="s">
        <v>71</v>
      </c>
      <c r="D61" s="142" t="s">
        <v>71</v>
      </c>
      <c r="E61" s="141" t="s">
        <v>71</v>
      </c>
      <c r="F61" s="142" t="s">
        <v>71</v>
      </c>
      <c r="G61" s="141" t="s">
        <v>71</v>
      </c>
      <c r="H61" s="142" t="s">
        <v>71</v>
      </c>
      <c r="I61" s="141">
        <v>66</v>
      </c>
      <c r="J61" s="142"/>
      <c r="K61" s="124" t="s">
        <v>71</v>
      </c>
      <c r="L61" s="142"/>
      <c r="M61" s="141">
        <v>71</v>
      </c>
      <c r="N61" s="142"/>
      <c r="O61" s="141">
        <v>55</v>
      </c>
      <c r="P61" s="142"/>
      <c r="Q61" s="124">
        <v>65</v>
      </c>
      <c r="R61" s="142"/>
      <c r="S61" s="141">
        <v>69</v>
      </c>
      <c r="T61" s="142"/>
      <c r="U61" s="124">
        <v>76.041472609583678</v>
      </c>
      <c r="V61" s="142"/>
      <c r="W61" s="141">
        <v>78.400000000000006</v>
      </c>
      <c r="X61" s="65"/>
      <c r="Y61" s="141">
        <v>77.794204113518788</v>
      </c>
      <c r="Z61" s="124">
        <v>65.148364238393327</v>
      </c>
      <c r="AA61" s="142">
        <v>86.782463284483526</v>
      </c>
      <c r="AB61" s="141">
        <v>63.5</v>
      </c>
      <c r="AC61" s="124">
        <v>45.7</v>
      </c>
      <c r="AD61" s="124">
        <v>78.3</v>
      </c>
      <c r="AE61" s="143">
        <v>63</v>
      </c>
      <c r="AF61" s="141">
        <v>66.3</v>
      </c>
      <c r="AG61" s="124">
        <v>50.6</v>
      </c>
      <c r="AH61" s="124">
        <v>79.099999999999994</v>
      </c>
      <c r="AI61" s="143">
        <v>57</v>
      </c>
      <c r="AJ61" s="141">
        <v>65</v>
      </c>
      <c r="AK61" s="124">
        <v>50.6</v>
      </c>
      <c r="AL61" s="124">
        <v>77.099999999999994</v>
      </c>
      <c r="AM61" s="143">
        <v>61</v>
      </c>
    </row>
    <row r="62" spans="1:39" x14ac:dyDescent="0.25">
      <c r="A62" s="140" t="s">
        <v>80</v>
      </c>
      <c r="B62" s="21" t="s">
        <v>81</v>
      </c>
      <c r="C62" s="141" t="s">
        <v>71</v>
      </c>
      <c r="D62" s="142" t="s">
        <v>71</v>
      </c>
      <c r="E62" s="141" t="s">
        <v>71</v>
      </c>
      <c r="F62" s="142" t="s">
        <v>71</v>
      </c>
      <c r="G62" s="141" t="s">
        <v>71</v>
      </c>
      <c r="H62" s="142" t="s">
        <v>71</v>
      </c>
      <c r="I62" s="141">
        <v>74</v>
      </c>
      <c r="J62" s="142"/>
      <c r="K62" s="124" t="s">
        <v>71</v>
      </c>
      <c r="L62" s="142"/>
      <c r="M62" s="141">
        <v>67</v>
      </c>
      <c r="N62" s="142"/>
      <c r="O62" s="141">
        <v>78</v>
      </c>
      <c r="P62" s="142"/>
      <c r="Q62" s="124">
        <v>80</v>
      </c>
      <c r="R62" s="142"/>
      <c r="S62" s="141">
        <v>72</v>
      </c>
      <c r="T62" s="142"/>
      <c r="U62" s="124">
        <v>71.026349067072701</v>
      </c>
      <c r="V62" s="142"/>
      <c r="W62" s="141">
        <v>69.899999999999991</v>
      </c>
      <c r="X62" s="65"/>
      <c r="Y62" s="141">
        <v>76.337405717208668</v>
      </c>
      <c r="Z62" s="124">
        <v>62.359450186495692</v>
      </c>
      <c r="AA62" s="142">
        <v>86.267667886339453</v>
      </c>
      <c r="AB62" s="141">
        <v>75</v>
      </c>
      <c r="AC62" s="124">
        <v>62.7</v>
      </c>
      <c r="AD62" s="124">
        <v>84.3</v>
      </c>
      <c r="AE62" s="143">
        <v>80</v>
      </c>
      <c r="AF62" s="141">
        <v>76</v>
      </c>
      <c r="AG62" s="124">
        <v>65.3</v>
      </c>
      <c r="AH62" s="124">
        <v>84.2</v>
      </c>
      <c r="AI62" s="143">
        <v>71</v>
      </c>
      <c r="AJ62" s="141">
        <v>76.5</v>
      </c>
      <c r="AK62" s="124">
        <v>63.2</v>
      </c>
      <c r="AL62" s="124">
        <v>86.1</v>
      </c>
      <c r="AM62" s="143">
        <v>72</v>
      </c>
    </row>
    <row r="63" spans="1:39" x14ac:dyDescent="0.25">
      <c r="A63" s="140" t="s">
        <v>82</v>
      </c>
      <c r="B63" s="21" t="s">
        <v>83</v>
      </c>
      <c r="C63" s="141" t="s">
        <v>71</v>
      </c>
      <c r="D63" s="142" t="s">
        <v>71</v>
      </c>
      <c r="E63" s="141" t="s">
        <v>71</v>
      </c>
      <c r="F63" s="142" t="s">
        <v>71</v>
      </c>
      <c r="G63" s="141" t="s">
        <v>71</v>
      </c>
      <c r="H63" s="142" t="s">
        <v>71</v>
      </c>
      <c r="I63" s="141">
        <v>55</v>
      </c>
      <c r="J63" s="142"/>
      <c r="K63" s="124" t="s">
        <v>71</v>
      </c>
      <c r="L63" s="142"/>
      <c r="M63" s="141">
        <v>61</v>
      </c>
      <c r="N63" s="142"/>
      <c r="O63" s="141">
        <v>76</v>
      </c>
      <c r="P63" s="142"/>
      <c r="Q63" s="124">
        <v>65</v>
      </c>
      <c r="R63" s="142"/>
      <c r="S63" s="141">
        <v>65</v>
      </c>
      <c r="T63" s="142"/>
      <c r="U63" s="124">
        <v>58.883365573168192</v>
      </c>
      <c r="V63" s="142"/>
      <c r="W63" s="141">
        <v>64.5</v>
      </c>
      <c r="X63" s="65"/>
      <c r="Y63" s="141">
        <v>56.921425366660301</v>
      </c>
      <c r="Z63" s="124">
        <v>42.867859883524915</v>
      </c>
      <c r="AA63" s="142">
        <v>69.941980954310679</v>
      </c>
      <c r="AB63" s="141">
        <v>49.6</v>
      </c>
      <c r="AC63" s="124">
        <v>36.6</v>
      </c>
      <c r="AD63" s="124">
        <v>62.6</v>
      </c>
      <c r="AE63" s="143">
        <v>68</v>
      </c>
      <c r="AF63" s="141">
        <v>49.3</v>
      </c>
      <c r="AG63" s="124">
        <v>37.5</v>
      </c>
      <c r="AH63" s="124">
        <v>61.1</v>
      </c>
      <c r="AI63" s="143">
        <v>78</v>
      </c>
      <c r="AJ63" s="141">
        <v>54.1</v>
      </c>
      <c r="AK63" s="124">
        <v>42.4</v>
      </c>
      <c r="AL63" s="124">
        <v>65.400000000000006</v>
      </c>
      <c r="AM63" s="143">
        <v>74</v>
      </c>
    </row>
    <row r="64" spans="1:39" x14ac:dyDescent="0.25">
      <c r="A64" s="140" t="s">
        <v>84</v>
      </c>
      <c r="B64" s="21" t="s">
        <v>85</v>
      </c>
      <c r="C64" s="141" t="s">
        <v>71</v>
      </c>
      <c r="D64" s="142" t="s">
        <v>71</v>
      </c>
      <c r="E64" s="141" t="s">
        <v>71</v>
      </c>
      <c r="F64" s="142" t="s">
        <v>71</v>
      </c>
      <c r="G64" s="141" t="s">
        <v>71</v>
      </c>
      <c r="H64" s="142" t="s">
        <v>71</v>
      </c>
      <c r="I64" s="141">
        <v>72</v>
      </c>
      <c r="J64" s="142"/>
      <c r="K64" s="124" t="s">
        <v>71</v>
      </c>
      <c r="L64" s="142"/>
      <c r="M64" s="141">
        <v>73</v>
      </c>
      <c r="N64" s="142"/>
      <c r="O64" s="141">
        <v>72</v>
      </c>
      <c r="P64" s="142"/>
      <c r="Q64" s="124">
        <v>75</v>
      </c>
      <c r="R64" s="142"/>
      <c r="S64" s="141">
        <v>73</v>
      </c>
      <c r="T64" s="142"/>
      <c r="U64" s="124">
        <v>75.839298009065345</v>
      </c>
      <c r="V64" s="142"/>
      <c r="W64" s="141">
        <v>67.900000000000006</v>
      </c>
      <c r="X64" s="65"/>
      <c r="Y64" s="141">
        <v>79.091340772980033</v>
      </c>
      <c r="Z64" s="124">
        <v>68.396151522308628</v>
      </c>
      <c r="AA64" s="142">
        <v>86.862348026145568</v>
      </c>
      <c r="AB64" s="141">
        <v>82</v>
      </c>
      <c r="AC64" s="124">
        <v>72.5</v>
      </c>
      <c r="AD64" s="124">
        <v>88.7</v>
      </c>
      <c r="AE64" s="143">
        <v>103</v>
      </c>
      <c r="AF64" s="141">
        <v>81.400000000000006</v>
      </c>
      <c r="AG64" s="124">
        <v>71</v>
      </c>
      <c r="AH64" s="124">
        <v>88.7</v>
      </c>
      <c r="AI64" s="143">
        <v>95</v>
      </c>
      <c r="AJ64" s="141">
        <v>83.7</v>
      </c>
      <c r="AK64" s="124">
        <v>71.400000000000006</v>
      </c>
      <c r="AL64" s="124">
        <v>91.3</v>
      </c>
      <c r="AM64" s="143">
        <v>66</v>
      </c>
    </row>
    <row r="65" spans="1:39" x14ac:dyDescent="0.25">
      <c r="A65" s="140" t="s">
        <v>86</v>
      </c>
      <c r="B65" s="21" t="s">
        <v>87</v>
      </c>
      <c r="C65" s="141" t="s">
        <v>71</v>
      </c>
      <c r="D65" s="142" t="s">
        <v>71</v>
      </c>
      <c r="E65" s="141" t="s">
        <v>71</v>
      </c>
      <c r="F65" s="142" t="s">
        <v>71</v>
      </c>
      <c r="G65" s="141" t="s">
        <v>71</v>
      </c>
      <c r="H65" s="142" t="s">
        <v>71</v>
      </c>
      <c r="I65" s="141">
        <v>66</v>
      </c>
      <c r="J65" s="142"/>
      <c r="K65" s="124" t="s">
        <v>71</v>
      </c>
      <c r="L65" s="142"/>
      <c r="M65" s="141">
        <v>73</v>
      </c>
      <c r="N65" s="142"/>
      <c r="O65" s="141">
        <v>86</v>
      </c>
      <c r="P65" s="142"/>
      <c r="Q65" s="124">
        <v>80</v>
      </c>
      <c r="R65" s="142"/>
      <c r="S65" s="141">
        <v>56.999999999999993</v>
      </c>
      <c r="T65" s="142"/>
      <c r="U65" s="124">
        <v>65.220217446339745</v>
      </c>
      <c r="V65" s="142"/>
      <c r="W65" s="141">
        <v>74.5</v>
      </c>
      <c r="X65" s="65"/>
      <c r="Y65" s="141">
        <v>85.194994292853352</v>
      </c>
      <c r="Z65" s="124">
        <v>74.049792644671186</v>
      </c>
      <c r="AA65" s="142">
        <v>92.066351602081937</v>
      </c>
      <c r="AB65" s="141">
        <v>76.2</v>
      </c>
      <c r="AC65" s="124">
        <v>64</v>
      </c>
      <c r="AD65" s="124">
        <v>85.2</v>
      </c>
      <c r="AE65" s="143">
        <v>66</v>
      </c>
      <c r="AF65" s="141">
        <v>85.2</v>
      </c>
      <c r="AG65" s="124">
        <v>70.8</v>
      </c>
      <c r="AH65" s="124">
        <v>93.1</v>
      </c>
      <c r="AI65" s="143">
        <v>54</v>
      </c>
      <c r="AJ65" s="141">
        <v>77.599999999999994</v>
      </c>
      <c r="AK65" s="124">
        <v>63.9</v>
      </c>
      <c r="AL65" s="124">
        <v>87.1</v>
      </c>
      <c r="AM65" s="143">
        <v>61</v>
      </c>
    </row>
    <row r="66" spans="1:39" ht="3.75" customHeight="1" x14ac:dyDescent="0.25">
      <c r="A66" s="140"/>
      <c r="B66" s="21"/>
      <c r="C66" s="141"/>
      <c r="D66" s="142"/>
      <c r="E66" s="141"/>
      <c r="F66" s="142"/>
      <c r="G66" s="141"/>
      <c r="H66" s="142"/>
      <c r="I66" s="141"/>
      <c r="J66" s="142"/>
      <c r="K66" s="124"/>
      <c r="L66" s="142"/>
      <c r="M66" s="141"/>
      <c r="N66" s="142"/>
      <c r="O66" s="141"/>
      <c r="P66" s="142"/>
      <c r="Q66" s="124"/>
      <c r="R66" s="142"/>
      <c r="S66" s="141"/>
      <c r="T66" s="142"/>
      <c r="U66" s="124"/>
      <c r="V66" s="142"/>
      <c r="W66" s="141"/>
      <c r="X66" s="65"/>
      <c r="Y66" s="141"/>
      <c r="Z66" s="124"/>
      <c r="AA66" s="142"/>
      <c r="AB66" s="141"/>
      <c r="AC66" s="124"/>
      <c r="AD66" s="124"/>
      <c r="AE66" s="143"/>
      <c r="AF66" s="141"/>
      <c r="AG66" s="124"/>
      <c r="AH66" s="124"/>
      <c r="AI66" s="143"/>
      <c r="AJ66" s="141"/>
      <c r="AK66" s="124"/>
      <c r="AL66" s="124"/>
      <c r="AM66" s="143"/>
    </row>
    <row r="67" spans="1:39" ht="47.25" x14ac:dyDescent="0.25">
      <c r="A67" s="140"/>
      <c r="B67" s="20" t="s">
        <v>466</v>
      </c>
      <c r="C67" s="141"/>
      <c r="D67" s="142"/>
      <c r="E67" s="150" t="s">
        <v>467</v>
      </c>
      <c r="F67" s="151"/>
      <c r="G67" s="150" t="s">
        <v>467</v>
      </c>
      <c r="H67" s="142"/>
      <c r="I67" s="141">
        <v>69.099999999999994</v>
      </c>
      <c r="J67" s="142" t="s">
        <v>464</v>
      </c>
      <c r="K67" s="124">
        <v>75.599999999999994</v>
      </c>
      <c r="L67" s="142" t="s">
        <v>468</v>
      </c>
      <c r="M67" s="141">
        <v>71.599999999999994</v>
      </c>
      <c r="N67" s="142" t="s">
        <v>469</v>
      </c>
      <c r="O67" s="141">
        <v>72.3</v>
      </c>
      <c r="P67" s="142" t="s">
        <v>394</v>
      </c>
      <c r="Q67" s="124">
        <v>72.5</v>
      </c>
      <c r="R67" s="142" t="s">
        <v>470</v>
      </c>
      <c r="S67" s="141">
        <v>68.5</v>
      </c>
      <c r="T67" s="142" t="s">
        <v>383</v>
      </c>
      <c r="U67" s="124">
        <v>68.900000000000006</v>
      </c>
      <c r="V67" s="142" t="s">
        <v>471</v>
      </c>
      <c r="W67" s="141">
        <v>70.099999999999994</v>
      </c>
      <c r="X67" s="65" t="s">
        <v>471</v>
      </c>
      <c r="Y67" s="141">
        <v>68.201932858875594</v>
      </c>
      <c r="Z67" s="124">
        <v>64.987916914460612</v>
      </c>
      <c r="AA67" s="142">
        <v>71.251426112908234</v>
      </c>
      <c r="AB67" s="141">
        <v>67.599999999999994</v>
      </c>
      <c r="AC67" s="124">
        <v>64.2</v>
      </c>
      <c r="AD67" s="124">
        <v>70.8</v>
      </c>
      <c r="AE67" s="143">
        <v>1580</v>
      </c>
      <c r="AF67" s="141">
        <v>69.2</v>
      </c>
      <c r="AG67" s="124">
        <v>66.2</v>
      </c>
      <c r="AH67" s="124">
        <v>72</v>
      </c>
      <c r="AI67" s="143">
        <v>1644</v>
      </c>
      <c r="AJ67" s="141">
        <v>66.400000000000006</v>
      </c>
      <c r="AK67" s="124">
        <v>62.9</v>
      </c>
      <c r="AL67" s="124">
        <v>69.7</v>
      </c>
      <c r="AM67" s="143">
        <v>1454</v>
      </c>
    </row>
    <row r="68" spans="1:39" ht="47.25" x14ac:dyDescent="0.25">
      <c r="A68" s="152"/>
      <c r="B68" s="20" t="s">
        <v>472</v>
      </c>
      <c r="C68" s="153"/>
      <c r="D68" s="154"/>
      <c r="E68" s="155" t="s">
        <v>467</v>
      </c>
      <c r="F68" s="156"/>
      <c r="G68" s="155" t="s">
        <v>467</v>
      </c>
      <c r="H68" s="154"/>
      <c r="I68" s="153">
        <v>71.400000000000006</v>
      </c>
      <c r="J68" s="154" t="s">
        <v>473</v>
      </c>
      <c r="K68" s="157">
        <v>79.400000000000006</v>
      </c>
      <c r="L68" s="154" t="s">
        <v>474</v>
      </c>
      <c r="M68" s="153">
        <v>72.599999999999994</v>
      </c>
      <c r="N68" s="154" t="s">
        <v>470</v>
      </c>
      <c r="O68" s="153">
        <v>71.900000000000006</v>
      </c>
      <c r="P68" s="154" t="s">
        <v>411</v>
      </c>
      <c r="Q68" s="157">
        <v>72.900000000000006</v>
      </c>
      <c r="R68" s="154" t="s">
        <v>398</v>
      </c>
      <c r="S68" s="153">
        <v>69.8</v>
      </c>
      <c r="T68" s="154" t="s">
        <v>402</v>
      </c>
      <c r="U68" s="157">
        <v>68.7</v>
      </c>
      <c r="V68" s="154" t="s">
        <v>475</v>
      </c>
      <c r="W68" s="153">
        <v>70.599999999999994</v>
      </c>
      <c r="X68" s="158" t="s">
        <v>476</v>
      </c>
      <c r="Y68" s="153">
        <v>66.599143464561791</v>
      </c>
      <c r="Z68" s="157">
        <v>62.690929717587352</v>
      </c>
      <c r="AA68" s="154">
        <v>70.291966846919181</v>
      </c>
      <c r="AB68" s="153">
        <v>67.099999999999994</v>
      </c>
      <c r="AC68" s="157">
        <v>63</v>
      </c>
      <c r="AD68" s="157">
        <v>71</v>
      </c>
      <c r="AE68" s="159">
        <v>909</v>
      </c>
      <c r="AF68" s="153">
        <v>70.5</v>
      </c>
      <c r="AG68" s="157">
        <v>67</v>
      </c>
      <c r="AH68" s="157">
        <v>73.7</v>
      </c>
      <c r="AI68" s="159">
        <v>999</v>
      </c>
      <c r="AJ68" s="153">
        <v>66.3</v>
      </c>
      <c r="AK68" s="157">
        <v>61.8</v>
      </c>
      <c r="AL68" s="157">
        <v>70.400000000000006</v>
      </c>
      <c r="AM68" s="159">
        <v>834</v>
      </c>
    </row>
    <row r="69" spans="1:39" x14ac:dyDescent="0.25">
      <c r="A69" s="21"/>
      <c r="B69" s="21"/>
      <c r="C69" s="124"/>
      <c r="D69" s="124"/>
      <c r="E69" s="124"/>
      <c r="F69" s="124"/>
      <c r="G69" s="124"/>
      <c r="H69" s="124"/>
      <c r="I69" s="124"/>
      <c r="J69" s="124"/>
      <c r="K69" s="124"/>
      <c r="L69" s="124"/>
      <c r="M69" s="124"/>
      <c r="N69" s="124"/>
      <c r="O69" s="124"/>
      <c r="P69" s="124"/>
      <c r="Q69" s="124"/>
      <c r="R69" s="124"/>
      <c r="S69" s="124"/>
      <c r="T69" s="124"/>
      <c r="U69" s="124"/>
      <c r="V69" s="124"/>
      <c r="W69" s="124"/>
      <c r="X69" s="21"/>
      <c r="Y69" s="124"/>
      <c r="Z69" s="124"/>
      <c r="AA69" s="124"/>
      <c r="AB69" s="124"/>
      <c r="AC69" s="124"/>
      <c r="AD69" s="124"/>
      <c r="AE69" s="53"/>
      <c r="AF69" s="124"/>
      <c r="AG69" s="124"/>
      <c r="AH69" s="124"/>
      <c r="AI69" s="53"/>
      <c r="AJ69" s="21"/>
      <c r="AK69" s="21"/>
      <c r="AL69" s="21"/>
      <c r="AM69" s="21"/>
    </row>
    <row r="70" spans="1:39" x14ac:dyDescent="0.25">
      <c r="A70" s="21"/>
      <c r="B70" s="21"/>
      <c r="C70" s="124"/>
      <c r="D70" s="124"/>
      <c r="E70" s="124"/>
      <c r="F70" s="124"/>
      <c r="G70" s="124"/>
      <c r="H70" s="124"/>
      <c r="I70" s="124"/>
      <c r="J70" s="124"/>
      <c r="K70" s="124"/>
      <c r="L70" s="124"/>
      <c r="M70" s="124"/>
      <c r="N70" s="124"/>
      <c r="O70" s="124"/>
      <c r="P70" s="124"/>
      <c r="Q70" s="124"/>
      <c r="R70" s="124"/>
      <c r="S70" s="124"/>
      <c r="T70" s="124"/>
      <c r="U70" s="124"/>
      <c r="V70" s="124"/>
      <c r="W70" s="124"/>
      <c r="X70" s="21"/>
      <c r="Y70" s="124"/>
      <c r="Z70" s="124"/>
      <c r="AA70" s="124"/>
      <c r="AB70" s="124"/>
      <c r="AC70" s="124"/>
      <c r="AD70" s="124"/>
      <c r="AE70" s="53"/>
      <c r="AF70" s="124"/>
      <c r="AG70" s="124"/>
      <c r="AH70" s="124"/>
      <c r="AI70" s="53"/>
      <c r="AJ70" s="21"/>
      <c r="AK70" s="21"/>
      <c r="AL70" s="21"/>
      <c r="AM70" s="21"/>
    </row>
    <row r="71" spans="1:39" s="18" customFormat="1" ht="30" x14ac:dyDescent="0.25">
      <c r="A71" s="20"/>
      <c r="B71" s="18" t="s">
        <v>477</v>
      </c>
      <c r="C71" s="160" t="s">
        <v>103</v>
      </c>
      <c r="D71" s="161"/>
      <c r="E71" s="21"/>
      <c r="F71" s="161"/>
      <c r="G71" s="161"/>
      <c r="H71" s="161"/>
      <c r="I71" s="161"/>
      <c r="J71" s="161"/>
      <c r="K71" s="161"/>
      <c r="L71" s="161"/>
      <c r="M71" s="161"/>
      <c r="N71" s="161"/>
      <c r="O71" s="161"/>
      <c r="P71" s="161"/>
      <c r="Q71" s="161"/>
      <c r="R71" s="161"/>
      <c r="S71" s="161"/>
      <c r="T71" s="161"/>
      <c r="U71" s="161"/>
      <c r="V71" s="161"/>
      <c r="W71" s="161"/>
      <c r="X71" s="20"/>
      <c r="Y71" s="161"/>
      <c r="Z71" s="161"/>
      <c r="AA71" s="161"/>
      <c r="AB71" s="161"/>
      <c r="AC71" s="161"/>
      <c r="AD71" s="161"/>
      <c r="AE71" s="37"/>
      <c r="AF71" s="161"/>
      <c r="AG71" s="161"/>
      <c r="AH71" s="161"/>
      <c r="AI71" s="37"/>
      <c r="AJ71" s="20"/>
      <c r="AK71" s="20"/>
      <c r="AL71" s="20"/>
      <c r="AM71" s="20"/>
    </row>
    <row r="72" spans="1:39" x14ac:dyDescent="0.25">
      <c r="A72" s="21"/>
      <c r="B72" t="s">
        <v>478</v>
      </c>
      <c r="C72" s="162">
        <v>0.58499999999999996</v>
      </c>
      <c r="D72" s="124"/>
      <c r="E72" s="124"/>
      <c r="F72" s="124"/>
      <c r="G72" s="124"/>
      <c r="H72" s="124"/>
      <c r="I72" s="124"/>
      <c r="J72" s="124"/>
      <c r="K72" s="124"/>
      <c r="L72" s="124"/>
      <c r="M72" s="124"/>
      <c r="N72" s="124"/>
      <c r="O72" s="124"/>
      <c r="P72" s="124"/>
      <c r="Q72" s="124"/>
      <c r="R72" s="124"/>
      <c r="S72" s="124"/>
      <c r="T72" s="124"/>
      <c r="U72" s="124"/>
      <c r="V72" s="124"/>
      <c r="W72" s="124"/>
      <c r="X72" s="21"/>
      <c r="Y72" s="124"/>
      <c r="Z72" s="124"/>
      <c r="AA72" s="124"/>
      <c r="AB72" s="124"/>
      <c r="AC72" s="124"/>
      <c r="AD72" s="124"/>
      <c r="AE72" s="53"/>
      <c r="AF72" s="124"/>
      <c r="AG72" s="124"/>
      <c r="AH72" s="124"/>
      <c r="AI72" s="53"/>
      <c r="AJ72" s="21"/>
      <c r="AK72" s="21"/>
      <c r="AL72" s="21"/>
      <c r="AM72" s="21"/>
    </row>
    <row r="73" spans="1:39" x14ac:dyDescent="0.25">
      <c r="A73" s="21"/>
      <c r="B73" t="s">
        <v>479</v>
      </c>
      <c r="C73" s="162">
        <v>0.61299999999999999</v>
      </c>
      <c r="D73" s="124"/>
      <c r="E73" s="124"/>
      <c r="F73" s="124"/>
      <c r="G73" s="124"/>
      <c r="H73" s="124"/>
      <c r="I73" s="124"/>
      <c r="J73" s="124"/>
      <c r="K73" s="124"/>
      <c r="L73" s="124"/>
      <c r="M73" s="124"/>
      <c r="N73" s="124"/>
      <c r="O73" s="124"/>
      <c r="P73" s="124"/>
      <c r="Q73" s="124"/>
      <c r="R73" s="124"/>
      <c r="S73" s="124"/>
      <c r="T73" s="124"/>
      <c r="U73" s="124"/>
      <c r="V73" s="124"/>
      <c r="W73" s="124"/>
      <c r="X73" s="21"/>
      <c r="Y73" s="124"/>
      <c r="Z73" s="124"/>
      <c r="AA73" s="124"/>
      <c r="AB73" s="124"/>
      <c r="AC73" s="124"/>
      <c r="AD73" s="124"/>
      <c r="AE73" s="53"/>
      <c r="AF73" s="124"/>
      <c r="AG73" s="124"/>
      <c r="AH73" s="124"/>
      <c r="AI73" s="53"/>
      <c r="AJ73" s="21"/>
      <c r="AK73" s="21"/>
      <c r="AL73" s="21"/>
      <c r="AM73" s="21"/>
    </row>
    <row r="74" spans="1:39" x14ac:dyDescent="0.25">
      <c r="A74" s="21"/>
      <c r="B74" t="s">
        <v>480</v>
      </c>
      <c r="C74" s="162">
        <v>0.65200000000000002</v>
      </c>
      <c r="D74" s="124"/>
      <c r="E74" s="124"/>
      <c r="F74" s="124"/>
      <c r="G74" s="124"/>
      <c r="H74" s="124"/>
      <c r="I74" s="124"/>
      <c r="J74" s="124"/>
      <c r="K74" s="124"/>
      <c r="L74" s="124"/>
      <c r="M74" s="124"/>
      <c r="N74" s="124"/>
      <c r="O74" s="124"/>
      <c r="P74" s="124"/>
      <c r="Q74" s="124"/>
      <c r="R74" s="124"/>
      <c r="S74" s="124"/>
      <c r="T74" s="124"/>
      <c r="U74" s="124"/>
      <c r="V74" s="124"/>
      <c r="W74" s="124"/>
      <c r="X74" s="21"/>
      <c r="Y74" s="124"/>
      <c r="Z74" s="124"/>
      <c r="AA74" s="124"/>
      <c r="AB74" s="124"/>
      <c r="AC74" s="124"/>
      <c r="AD74" s="124"/>
      <c r="AE74" s="53"/>
      <c r="AF74" s="124"/>
      <c r="AG74" s="124"/>
      <c r="AH74" s="124"/>
      <c r="AI74" s="53"/>
      <c r="AJ74" s="21"/>
      <c r="AK74" s="21"/>
      <c r="AL74" s="21"/>
      <c r="AM74" s="21"/>
    </row>
    <row r="75" spans="1:39" x14ac:dyDescent="0.25">
      <c r="A75" s="21"/>
      <c r="B75" t="s">
        <v>481</v>
      </c>
      <c r="C75" s="162">
        <v>0.69400000000000006</v>
      </c>
      <c r="D75" s="124"/>
      <c r="E75" s="124"/>
      <c r="F75" s="124"/>
      <c r="G75" s="124"/>
      <c r="H75" s="124"/>
      <c r="I75" s="124"/>
      <c r="J75" s="124"/>
      <c r="K75" s="124"/>
      <c r="L75" s="124"/>
      <c r="M75" s="124"/>
      <c r="N75" s="124"/>
      <c r="O75" s="124"/>
      <c r="P75" s="124"/>
      <c r="Q75" s="124"/>
      <c r="R75" s="124"/>
      <c r="S75" s="124"/>
      <c r="T75" s="124"/>
      <c r="U75" s="124"/>
      <c r="V75" s="124"/>
      <c r="W75" s="124"/>
      <c r="X75" s="21"/>
      <c r="Y75" s="124"/>
      <c r="Z75" s="124"/>
      <c r="AA75" s="124"/>
      <c r="AB75" s="124"/>
      <c r="AC75" s="124"/>
      <c r="AD75" s="124"/>
      <c r="AE75" s="53"/>
      <c r="AF75" s="124"/>
      <c r="AG75" s="124"/>
      <c r="AH75" s="124"/>
      <c r="AI75" s="53"/>
      <c r="AJ75" s="21"/>
      <c r="AK75" s="21"/>
      <c r="AL75" s="21"/>
      <c r="AM75" s="21"/>
    </row>
    <row r="76" spans="1:39" x14ac:dyDescent="0.25">
      <c r="A76" s="21"/>
      <c r="B76" t="s">
        <v>482</v>
      </c>
      <c r="C76" s="162">
        <v>0.74099999999999999</v>
      </c>
      <c r="D76" s="124"/>
      <c r="E76" s="124"/>
      <c r="F76" s="124"/>
      <c r="G76" s="124"/>
      <c r="H76" s="124"/>
      <c r="I76" s="124"/>
      <c r="J76" s="124"/>
      <c r="K76" s="124"/>
      <c r="L76" s="124"/>
      <c r="M76" s="124"/>
      <c r="N76" s="124"/>
      <c r="O76" s="124"/>
      <c r="P76" s="124"/>
      <c r="Q76" s="124"/>
      <c r="R76" s="124"/>
      <c r="S76" s="124"/>
      <c r="T76" s="124"/>
      <c r="U76" s="124"/>
      <c r="V76" s="124"/>
      <c r="W76" s="124"/>
      <c r="X76" s="21"/>
      <c r="Y76" s="124"/>
      <c r="Z76" s="124"/>
      <c r="AA76" s="124"/>
      <c r="AB76" s="124"/>
      <c r="AC76" s="124"/>
      <c r="AD76" s="124"/>
      <c r="AE76" s="53"/>
      <c r="AF76" s="124"/>
      <c r="AG76" s="124"/>
      <c r="AH76" s="124"/>
      <c r="AI76" s="53"/>
      <c r="AJ76" s="21"/>
      <c r="AK76" s="21"/>
      <c r="AL76" s="21"/>
      <c r="AM76" s="21"/>
    </row>
    <row r="77" spans="1:39" x14ac:dyDescent="0.25">
      <c r="A77" s="21"/>
      <c r="B77" t="s">
        <v>483</v>
      </c>
      <c r="C77" s="162">
        <v>0.76700000000000002</v>
      </c>
      <c r="D77" s="124"/>
      <c r="E77" s="124"/>
      <c r="F77" s="124"/>
      <c r="G77" s="124"/>
      <c r="H77" s="124"/>
      <c r="I77" s="124"/>
      <c r="J77" s="124"/>
      <c r="K77" s="124"/>
      <c r="L77" s="124"/>
      <c r="M77" s="124"/>
      <c r="N77" s="124"/>
      <c r="O77" s="124"/>
      <c r="P77" s="124"/>
      <c r="Q77" s="124"/>
      <c r="R77" s="124"/>
      <c r="S77" s="124"/>
      <c r="T77" s="124"/>
      <c r="U77" s="124"/>
      <c r="V77" s="124"/>
      <c r="W77" s="124"/>
      <c r="X77" s="21"/>
      <c r="Y77" s="124"/>
      <c r="Z77" s="124"/>
      <c r="AA77" s="124"/>
      <c r="AB77" s="124"/>
      <c r="AC77" s="124"/>
      <c r="AD77" s="124"/>
      <c r="AE77" s="53"/>
      <c r="AF77" s="124"/>
      <c r="AG77" s="124"/>
      <c r="AH77" s="124"/>
      <c r="AI77" s="53"/>
      <c r="AJ77" s="21"/>
      <c r="AK77" s="21"/>
      <c r="AL77" s="21"/>
      <c r="AM77" s="21"/>
    </row>
    <row r="78" spans="1:39" x14ac:dyDescent="0.25">
      <c r="A78" s="21"/>
      <c r="B78" t="s">
        <v>484</v>
      </c>
      <c r="C78" s="162">
        <v>0.78</v>
      </c>
      <c r="D78" s="124"/>
      <c r="E78" s="124"/>
      <c r="F78" s="124"/>
      <c r="G78" s="124"/>
      <c r="H78" s="124"/>
      <c r="I78" s="124"/>
      <c r="J78" s="124"/>
      <c r="K78" s="124"/>
      <c r="L78" s="124"/>
      <c r="M78" s="124"/>
      <c r="N78" s="124"/>
      <c r="O78" s="124"/>
      <c r="P78" s="124"/>
      <c r="Q78" s="124"/>
      <c r="R78" s="124"/>
      <c r="S78" s="124"/>
      <c r="T78" s="124"/>
      <c r="U78" s="124"/>
      <c r="V78" s="124"/>
      <c r="W78" s="124"/>
      <c r="X78" s="21"/>
      <c r="Y78" s="124"/>
      <c r="Z78" s="124"/>
      <c r="AA78" s="124"/>
      <c r="AB78" s="124"/>
      <c r="AC78" s="124"/>
      <c r="AD78" s="124"/>
      <c r="AE78" s="53"/>
      <c r="AF78" s="124"/>
      <c r="AG78" s="124"/>
      <c r="AH78" s="124"/>
      <c r="AI78" s="53"/>
      <c r="AJ78" s="21"/>
      <c r="AK78" s="21"/>
      <c r="AL78" s="21"/>
      <c r="AM78" s="21"/>
    </row>
    <row r="79" spans="1:39" x14ac:dyDescent="0.25">
      <c r="A79" s="21"/>
      <c r="B79" t="s">
        <v>485</v>
      </c>
      <c r="C79" s="162">
        <v>0.80200000000000005</v>
      </c>
      <c r="D79" s="124"/>
      <c r="E79" s="124"/>
      <c r="F79" s="124"/>
      <c r="G79" s="124"/>
      <c r="H79" s="124"/>
      <c r="I79" s="124"/>
      <c r="J79" s="124"/>
      <c r="K79" s="124"/>
      <c r="L79" s="124"/>
      <c r="M79" s="124"/>
      <c r="N79" s="124"/>
      <c r="O79" s="124"/>
      <c r="P79" s="124"/>
      <c r="Q79" s="124"/>
      <c r="R79" s="124"/>
      <c r="S79" s="124"/>
      <c r="T79" s="124"/>
      <c r="U79" s="124"/>
      <c r="V79" s="124"/>
      <c r="W79" s="124"/>
      <c r="X79" s="21"/>
      <c r="Y79" s="124"/>
      <c r="Z79" s="124"/>
      <c r="AA79" s="124"/>
      <c r="AB79" s="124"/>
      <c r="AC79" s="124"/>
      <c r="AD79" s="124"/>
      <c r="AE79" s="53"/>
      <c r="AF79" s="124"/>
      <c r="AG79" s="124"/>
      <c r="AH79" s="124"/>
      <c r="AI79" s="53"/>
      <c r="AJ79" s="21"/>
      <c r="AK79" s="21"/>
      <c r="AL79" s="21"/>
      <c r="AM79" s="21"/>
    </row>
    <row r="80" spans="1:39" x14ac:dyDescent="0.25">
      <c r="A80" s="21"/>
      <c r="B80" t="s">
        <v>486</v>
      </c>
      <c r="C80" s="162">
        <v>0.82299999999999995</v>
      </c>
      <c r="D80" s="124"/>
      <c r="E80" s="124"/>
      <c r="F80" s="124"/>
      <c r="G80" s="124"/>
      <c r="H80" s="124"/>
      <c r="I80" s="124"/>
      <c r="J80" s="124"/>
      <c r="K80" s="124"/>
      <c r="L80" s="124"/>
      <c r="M80" s="124"/>
      <c r="N80" s="124"/>
      <c r="O80" s="124"/>
      <c r="P80" s="124"/>
      <c r="Q80" s="124"/>
      <c r="R80" s="124"/>
      <c r="S80" s="124"/>
      <c r="T80" s="124"/>
      <c r="U80" s="124"/>
      <c r="V80" s="124"/>
      <c r="W80" s="124"/>
      <c r="X80" s="21"/>
      <c r="Y80" s="124"/>
      <c r="Z80" s="124"/>
      <c r="AA80" s="124"/>
      <c r="AB80" s="124"/>
      <c r="AC80" s="124"/>
      <c r="AD80" s="124"/>
      <c r="AE80" s="53"/>
      <c r="AF80" s="124"/>
      <c r="AG80" s="124"/>
      <c r="AH80" s="124"/>
      <c r="AI80" s="53"/>
      <c r="AJ80" s="21"/>
      <c r="AK80" s="21"/>
      <c r="AL80" s="21"/>
      <c r="AM80" s="21"/>
    </row>
    <row r="81" spans="1:39" x14ac:dyDescent="0.25">
      <c r="A81" s="21"/>
      <c r="B81" t="s">
        <v>487</v>
      </c>
      <c r="C81" s="162">
        <v>0.83</v>
      </c>
      <c r="D81" s="124"/>
      <c r="E81" s="124"/>
      <c r="F81" s="124"/>
      <c r="G81" s="124"/>
      <c r="H81" s="124"/>
      <c r="I81" s="124"/>
      <c r="J81" s="124"/>
      <c r="K81" s="124"/>
      <c r="L81" s="124"/>
      <c r="M81" s="124"/>
      <c r="N81" s="124"/>
      <c r="O81" s="124"/>
      <c r="P81" s="124"/>
      <c r="Q81" s="124"/>
      <c r="R81" s="124"/>
      <c r="S81" s="124"/>
      <c r="T81" s="124"/>
      <c r="U81" s="124"/>
      <c r="V81" s="124"/>
      <c r="W81" s="124"/>
      <c r="X81" s="21"/>
      <c r="Y81" s="124"/>
      <c r="Z81" s="124"/>
      <c r="AA81" s="124"/>
      <c r="AB81" s="124"/>
      <c r="AC81" s="124"/>
      <c r="AD81" s="124"/>
      <c r="AE81" s="53"/>
      <c r="AF81" s="124"/>
      <c r="AG81" s="124"/>
      <c r="AH81" s="124"/>
      <c r="AI81" s="53"/>
      <c r="AJ81" s="21"/>
      <c r="AK81" s="21"/>
      <c r="AL81" s="21"/>
      <c r="AM81" s="21"/>
    </row>
    <row r="82" spans="1:39" x14ac:dyDescent="0.25">
      <c r="A82" s="21"/>
      <c r="B82" s="21"/>
      <c r="C82" s="124"/>
      <c r="D82" s="124"/>
      <c r="E82" s="124"/>
      <c r="F82" s="124"/>
      <c r="G82" s="124"/>
      <c r="H82" s="124"/>
      <c r="I82" s="124"/>
      <c r="J82" s="124"/>
      <c r="K82" s="124"/>
      <c r="L82" s="124"/>
      <c r="M82" s="124"/>
      <c r="N82" s="124"/>
      <c r="O82" s="124"/>
      <c r="P82" s="124"/>
      <c r="Q82" s="124"/>
      <c r="R82" s="124"/>
      <c r="S82" s="124"/>
      <c r="T82" s="124"/>
      <c r="U82" s="124"/>
      <c r="V82" s="124"/>
      <c r="W82" s="124"/>
      <c r="X82" s="21"/>
      <c r="Y82" s="124"/>
      <c r="Z82" s="124"/>
      <c r="AA82" s="124"/>
      <c r="AB82" s="124"/>
      <c r="AC82" s="124"/>
      <c r="AD82" s="124"/>
      <c r="AE82" s="53"/>
      <c r="AF82" s="124"/>
      <c r="AG82" s="124"/>
      <c r="AH82" s="124"/>
      <c r="AI82" s="53"/>
      <c r="AJ82" s="21"/>
      <c r="AK82" s="21"/>
      <c r="AL82" s="21"/>
      <c r="AM82" s="21"/>
    </row>
    <row r="83" spans="1:39" s="35" customFormat="1" ht="12" x14ac:dyDescent="0.25">
      <c r="B83" s="35" t="s">
        <v>488</v>
      </c>
    </row>
    <row r="84" spans="1:39" s="35" customFormat="1" ht="12" x14ac:dyDescent="0.25">
      <c r="B84" s="35" t="s">
        <v>489</v>
      </c>
    </row>
    <row r="85" spans="1:39" s="35" customFormat="1" ht="12" x14ac:dyDescent="0.25">
      <c r="B85" s="35" t="s">
        <v>490</v>
      </c>
    </row>
    <row r="86" spans="1:39" s="35" customFormat="1" ht="12" x14ac:dyDescent="0.25">
      <c r="B86" s="35" t="s">
        <v>491</v>
      </c>
    </row>
    <row r="87" spans="1:39" s="35" customFormat="1" ht="12" x14ac:dyDescent="0.25">
      <c r="B87" s="35" t="s">
        <v>330</v>
      </c>
    </row>
  </sheetData>
  <mergeCells count="17">
    <mergeCell ref="W9:X9"/>
    <mergeCell ref="Y9:AA9"/>
    <mergeCell ref="AB9:AE9"/>
    <mergeCell ref="AF9:AI9"/>
    <mergeCell ref="AJ9:AM9"/>
    <mergeCell ref="U9:V9"/>
    <mergeCell ref="B3:G3"/>
    <mergeCell ref="B4:G4"/>
    <mergeCell ref="C9:D9"/>
    <mergeCell ref="E9:F9"/>
    <mergeCell ref="G9:H9"/>
    <mergeCell ref="I9:J9"/>
    <mergeCell ref="K9:L9"/>
    <mergeCell ref="M9:N9"/>
    <mergeCell ref="O9:P9"/>
    <mergeCell ref="Q9:R9"/>
    <mergeCell ref="S9:T9"/>
  </mergeCells>
  <hyperlinks>
    <hyperlink ref="B1" location="'Contents'!B7" display="⇐ Return to contents" xr:uid="{8C8A1414-51BE-49DF-967F-A1E8B920C0BA}"/>
  </hyperlinks>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C7A1A-FF1F-4BA3-82F0-5518523FDFCD}">
  <sheetPr codeName="Sheet2"/>
  <dimension ref="A1:BF111"/>
  <sheetViews>
    <sheetView topLeftCell="B1" zoomScale="70" zoomScaleNormal="70" workbookViewId="0">
      <selection activeCell="AI27" sqref="AI22:AI27"/>
    </sheetView>
    <sheetView topLeftCell="B1" workbookViewId="1"/>
  </sheetViews>
  <sheetFormatPr defaultRowHeight="15" outlineLevelCol="1" x14ac:dyDescent="0.25"/>
  <cols>
    <col min="1" max="1" width="13" hidden="1" customWidth="1" outlineLevel="1"/>
    <col min="2" max="2" width="31.140625" style="18" customWidth="1" collapsed="1"/>
    <col min="3" max="32" width="16.42578125" style="18" hidden="1" customWidth="1"/>
    <col min="33" max="34" width="16.42578125" style="18" customWidth="1"/>
    <col min="35" max="38" width="19.85546875" customWidth="1"/>
  </cols>
  <sheetData>
    <row r="1" spans="1:58" x14ac:dyDescent="0.25">
      <c r="A1" s="16"/>
      <c r="B1" s="19" t="s">
        <v>7</v>
      </c>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1"/>
      <c r="AJ1" s="21"/>
      <c r="AK1" s="21"/>
      <c r="AL1" s="21"/>
      <c r="AM1" s="21"/>
      <c r="AN1" s="21"/>
      <c r="AO1" s="21"/>
      <c r="AP1" s="21"/>
      <c r="AQ1" s="21"/>
      <c r="AR1" s="21"/>
      <c r="AS1" s="21"/>
      <c r="AT1" s="21"/>
      <c r="AU1" s="21"/>
      <c r="AV1" s="21"/>
      <c r="AW1" s="21"/>
      <c r="AX1" s="21"/>
      <c r="AY1" s="21"/>
      <c r="AZ1" s="21"/>
      <c r="BA1" s="21"/>
      <c r="BB1" s="21"/>
      <c r="BC1" s="21"/>
    </row>
    <row r="2" spans="1:58" ht="31.5" x14ac:dyDescent="0.5">
      <c r="A2" s="21"/>
      <c r="B2" s="22" t="s">
        <v>12</v>
      </c>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1"/>
      <c r="AJ2" s="21"/>
      <c r="AK2" s="21"/>
      <c r="AL2" s="21"/>
      <c r="AM2" s="21"/>
      <c r="AN2" s="21"/>
      <c r="AO2" s="21"/>
      <c r="AP2" s="21"/>
      <c r="AQ2" s="21"/>
      <c r="AR2" s="21"/>
      <c r="AS2" s="21"/>
      <c r="AT2" s="21"/>
      <c r="AU2" s="21"/>
      <c r="AV2" s="21"/>
      <c r="AW2" s="21"/>
      <c r="AX2" s="21"/>
      <c r="AY2" s="21"/>
      <c r="AZ2" s="21"/>
      <c r="BA2" s="21"/>
      <c r="BB2" s="21"/>
      <c r="BC2" s="21"/>
    </row>
    <row r="3" spans="1:58" x14ac:dyDescent="0.25">
      <c r="A3" s="21"/>
      <c r="B3" s="21"/>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1"/>
      <c r="AJ3" s="21"/>
      <c r="AK3" s="21"/>
      <c r="AL3" s="21"/>
      <c r="AM3" s="21"/>
      <c r="AN3" s="21"/>
      <c r="AO3" s="21"/>
      <c r="AP3" s="21"/>
      <c r="AQ3" s="21"/>
      <c r="AR3" s="21"/>
      <c r="AS3" s="21"/>
      <c r="AT3" s="21"/>
      <c r="AU3" s="21"/>
      <c r="AV3" s="21"/>
      <c r="AW3" s="21"/>
      <c r="AX3" s="21"/>
      <c r="AY3" s="21"/>
      <c r="AZ3" s="21"/>
      <c r="BA3" s="21"/>
      <c r="BB3" s="21"/>
      <c r="BC3" s="21"/>
    </row>
    <row r="4" spans="1:58" s="24" customFormat="1" ht="27.75" x14ac:dyDescent="0.45">
      <c r="A4" s="23"/>
      <c r="B4" s="23" t="s">
        <v>13</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row>
    <row r="5" spans="1:58" ht="30.6" customHeight="1" x14ac:dyDescent="0.25">
      <c r="A5" s="21"/>
      <c r="B5" s="219" t="s">
        <v>14</v>
      </c>
      <c r="C5" s="219"/>
      <c r="D5" s="219"/>
      <c r="E5" s="219"/>
      <c r="F5" s="219"/>
      <c r="G5" s="219"/>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1"/>
      <c r="AJ5" s="21"/>
      <c r="AK5" s="21"/>
      <c r="AL5" s="21"/>
      <c r="AM5" s="21"/>
      <c r="AN5" s="21"/>
      <c r="AO5" s="21"/>
      <c r="AP5" s="21"/>
      <c r="AQ5" s="21"/>
      <c r="AR5" s="21"/>
      <c r="AS5" s="21"/>
      <c r="AT5" s="21"/>
      <c r="AU5" s="21"/>
      <c r="AV5" s="21"/>
      <c r="AW5" s="21"/>
      <c r="AX5" s="21"/>
      <c r="AY5" s="21"/>
      <c r="AZ5" s="21"/>
      <c r="BA5" s="21"/>
      <c r="BB5" s="21"/>
      <c r="BC5" s="21"/>
    </row>
    <row r="6" spans="1:58" ht="14.45" customHeight="1" x14ac:dyDescent="0.25">
      <c r="A6" s="21"/>
      <c r="B6" s="219" t="s">
        <v>15</v>
      </c>
      <c r="C6" s="219"/>
      <c r="D6" s="219"/>
      <c r="E6" s="219"/>
      <c r="F6" s="219"/>
      <c r="G6" s="219"/>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1"/>
      <c r="AJ6" s="21"/>
      <c r="AK6" s="21"/>
      <c r="AL6" s="21"/>
      <c r="AM6" s="21"/>
      <c r="AN6" s="21"/>
      <c r="AO6" s="21"/>
      <c r="AP6" s="21"/>
      <c r="AQ6" s="21"/>
      <c r="AR6" s="21"/>
      <c r="AS6" s="21"/>
      <c r="AT6" s="21"/>
      <c r="AU6" s="21"/>
      <c r="AV6" s="21"/>
      <c r="AW6" s="21"/>
      <c r="AX6" s="21"/>
      <c r="AY6" s="21"/>
      <c r="AZ6" s="21"/>
      <c r="BA6" s="21"/>
      <c r="BB6" s="21"/>
      <c r="BC6" s="21"/>
    </row>
    <row r="7" spans="1:58" x14ac:dyDescent="0.25">
      <c r="A7" s="21"/>
      <c r="B7" s="21"/>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33"/>
      <c r="AJ7" s="21"/>
      <c r="AK7" s="21"/>
      <c r="AL7" s="21"/>
      <c r="AM7" s="21"/>
      <c r="AN7" s="21"/>
      <c r="AO7" s="21"/>
      <c r="AP7" s="21"/>
      <c r="AQ7" s="21"/>
      <c r="AR7" s="21"/>
      <c r="AS7" s="21"/>
      <c r="AT7" s="21"/>
      <c r="AU7" s="21"/>
      <c r="AV7" s="21"/>
      <c r="AW7" s="21"/>
      <c r="AX7" s="21"/>
      <c r="AY7" s="21"/>
      <c r="AZ7" s="21"/>
      <c r="BA7" s="21"/>
      <c r="BB7" s="21"/>
      <c r="BC7" s="21"/>
    </row>
    <row r="8" spans="1:58" s="27" customFormat="1" ht="18.75" x14ac:dyDescent="0.3">
      <c r="A8" s="26"/>
      <c r="B8" s="26" t="s">
        <v>16</v>
      </c>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row>
    <row r="9" spans="1:58" s="18" customFormat="1" ht="60" x14ac:dyDescent="0.25">
      <c r="A9" s="20"/>
      <c r="B9" s="20" t="s">
        <v>17</v>
      </c>
      <c r="C9" s="20" t="s">
        <v>18</v>
      </c>
      <c r="D9" s="20" t="s">
        <v>19</v>
      </c>
      <c r="E9" s="20" t="s">
        <v>20</v>
      </c>
      <c r="F9" s="20" t="s">
        <v>21</v>
      </c>
      <c r="G9" s="20" t="s">
        <v>22</v>
      </c>
      <c r="H9" s="20" t="s">
        <v>23</v>
      </c>
      <c r="I9" s="20" t="s">
        <v>24</v>
      </c>
      <c r="J9" s="20" t="s">
        <v>25</v>
      </c>
      <c r="K9" s="20" t="s">
        <v>26</v>
      </c>
      <c r="L9" s="20" t="s">
        <v>27</v>
      </c>
      <c r="M9" s="20" t="s">
        <v>28</v>
      </c>
      <c r="N9" s="20" t="s">
        <v>29</v>
      </c>
      <c r="O9" s="20" t="s">
        <v>30</v>
      </c>
      <c r="P9" s="20" t="s">
        <v>31</v>
      </c>
      <c r="Q9" s="20" t="s">
        <v>32</v>
      </c>
      <c r="R9" s="20" t="s">
        <v>33</v>
      </c>
      <c r="S9" s="20" t="s">
        <v>34</v>
      </c>
      <c r="T9" s="20" t="s">
        <v>35</v>
      </c>
      <c r="U9" s="20" t="s">
        <v>36</v>
      </c>
      <c r="V9" s="20" t="s">
        <v>37</v>
      </c>
      <c r="W9" s="20" t="s">
        <v>38</v>
      </c>
      <c r="X9" s="20" t="s">
        <v>39</v>
      </c>
      <c r="Y9" s="20" t="s">
        <v>40</v>
      </c>
      <c r="Z9" s="20" t="s">
        <v>41</v>
      </c>
      <c r="AA9" s="20" t="s">
        <v>42</v>
      </c>
      <c r="AB9" s="20" t="s">
        <v>43</v>
      </c>
      <c r="AC9" s="20" t="s">
        <v>44</v>
      </c>
      <c r="AD9" s="20" t="s">
        <v>45</v>
      </c>
      <c r="AE9" s="20" t="s">
        <v>46</v>
      </c>
      <c r="AF9" s="20" t="s">
        <v>47</v>
      </c>
      <c r="AG9" s="20" t="s">
        <v>48</v>
      </c>
      <c r="AH9" s="20" t="s">
        <v>49</v>
      </c>
      <c r="AI9" s="20" t="s">
        <v>50</v>
      </c>
      <c r="AJ9" s="20" t="s">
        <v>504</v>
      </c>
      <c r="AK9" s="18" t="s">
        <v>51</v>
      </c>
      <c r="AL9" s="18" t="s">
        <v>52</v>
      </c>
      <c r="AM9" s="20" t="s">
        <v>53</v>
      </c>
      <c r="AN9" s="20"/>
      <c r="AO9" s="21"/>
      <c r="AP9" s="21"/>
      <c r="AQ9" s="21"/>
      <c r="AR9" s="21"/>
      <c r="AS9" s="21"/>
      <c r="AT9" s="21"/>
      <c r="AU9" s="21"/>
      <c r="AV9" s="21"/>
      <c r="AW9" s="21"/>
      <c r="AX9" s="21"/>
      <c r="AY9" s="21"/>
      <c r="AZ9" s="21"/>
      <c r="BA9" s="21"/>
      <c r="BB9" s="20"/>
      <c r="BC9" s="20"/>
      <c r="BD9" s="20"/>
      <c r="BE9" s="20"/>
      <c r="BF9" s="20"/>
    </row>
    <row r="10" spans="1:58" x14ac:dyDescent="0.25">
      <c r="A10" s="21"/>
      <c r="B10" s="21" t="s">
        <v>54</v>
      </c>
      <c r="C10" s="20">
        <v>100</v>
      </c>
      <c r="D10" s="20">
        <v>103</v>
      </c>
      <c r="E10" s="20">
        <v>96</v>
      </c>
      <c r="F10" s="20">
        <v>99</v>
      </c>
      <c r="G10" s="20">
        <v>102</v>
      </c>
      <c r="H10" s="20">
        <v>106</v>
      </c>
      <c r="I10" s="20">
        <v>111</v>
      </c>
      <c r="J10" s="20">
        <v>113</v>
      </c>
      <c r="K10" s="20">
        <v>113</v>
      </c>
      <c r="L10" s="20">
        <v>115</v>
      </c>
      <c r="M10" s="20">
        <v>111</v>
      </c>
      <c r="N10" s="20">
        <v>106</v>
      </c>
      <c r="O10" s="20">
        <v>98</v>
      </c>
      <c r="P10" s="20">
        <v>99</v>
      </c>
      <c r="Q10" s="20">
        <v>102</v>
      </c>
      <c r="R10" s="20">
        <v>103</v>
      </c>
      <c r="S10" s="20">
        <v>98</v>
      </c>
      <c r="T10" s="20">
        <v>99</v>
      </c>
      <c r="U10" s="20">
        <v>97</v>
      </c>
      <c r="V10" s="20">
        <v>97</v>
      </c>
      <c r="W10" s="20">
        <v>108</v>
      </c>
      <c r="X10" s="20">
        <v>103</v>
      </c>
      <c r="Y10" s="20">
        <v>108</v>
      </c>
      <c r="Z10" s="20">
        <v>100</v>
      </c>
      <c r="AA10" s="20">
        <v>111</v>
      </c>
      <c r="AB10" s="20">
        <v>118</v>
      </c>
      <c r="AC10" s="20">
        <v>115</v>
      </c>
      <c r="AD10" s="20">
        <v>117</v>
      </c>
      <c r="AE10" s="20">
        <v>122</v>
      </c>
      <c r="AF10" s="20">
        <v>120</v>
      </c>
      <c r="AG10" s="20">
        <v>120</v>
      </c>
      <c r="AH10" s="179">
        <v>35</v>
      </c>
      <c r="AI10" s="179">
        <v>58</v>
      </c>
      <c r="AJ10" s="28">
        <v>4.2830000000000004</v>
      </c>
      <c r="AK10" s="29">
        <f>(Visits_to_historic_properties___by_Type[[#This Row],[2021]]-Visits_to_historic_properties___by_Type[[#This Row],[2020]])/Visits_to_historic_properties___by_Type[[#This Row],[2020]]</f>
        <v>0.65714285714285714</v>
      </c>
      <c r="AL10" s="29">
        <f>Visits_to_historic_properties___by_Type[[#This Row],[Number of visits to historic properties 2021 (millions),
 (at 660 sites)]]/$AJ$17</f>
        <v>9.4146352186050622E-2</v>
      </c>
      <c r="AM10" s="30"/>
      <c r="AN10" s="21"/>
      <c r="AO10" s="21"/>
      <c r="AP10" s="21"/>
      <c r="AQ10" s="21"/>
      <c r="AR10" s="21"/>
      <c r="AS10" s="21"/>
      <c r="AT10" s="21"/>
      <c r="AU10" s="21"/>
      <c r="AV10" s="21"/>
      <c r="AW10" s="21"/>
      <c r="AX10" s="21"/>
      <c r="AY10" s="21"/>
      <c r="AZ10" s="21"/>
      <c r="BA10" s="21"/>
      <c r="BB10" s="21"/>
      <c r="BC10" s="21"/>
      <c r="BD10" s="21"/>
      <c r="BE10" s="21"/>
      <c r="BF10" s="21"/>
    </row>
    <row r="11" spans="1:58" x14ac:dyDescent="0.25">
      <c r="A11" s="21"/>
      <c r="B11" s="21" t="s">
        <v>55</v>
      </c>
      <c r="C11" s="20">
        <v>100</v>
      </c>
      <c r="D11" s="20">
        <v>105</v>
      </c>
      <c r="E11" s="20">
        <v>104</v>
      </c>
      <c r="F11" s="20">
        <v>104</v>
      </c>
      <c r="G11" s="20">
        <v>111</v>
      </c>
      <c r="H11" s="20">
        <v>113</v>
      </c>
      <c r="I11" s="20">
        <v>122</v>
      </c>
      <c r="J11" s="20">
        <v>121</v>
      </c>
      <c r="K11" s="20">
        <v>121</v>
      </c>
      <c r="L11" s="20">
        <v>112</v>
      </c>
      <c r="M11" s="20">
        <v>118</v>
      </c>
      <c r="N11" s="20">
        <v>115</v>
      </c>
      <c r="O11" s="20">
        <v>132</v>
      </c>
      <c r="P11" s="20">
        <v>154</v>
      </c>
      <c r="Q11" s="20">
        <v>162</v>
      </c>
      <c r="R11" s="20">
        <v>151</v>
      </c>
      <c r="S11" s="20">
        <v>164</v>
      </c>
      <c r="T11" s="20">
        <v>159</v>
      </c>
      <c r="U11" s="20">
        <v>167</v>
      </c>
      <c r="V11" s="20">
        <v>170</v>
      </c>
      <c r="W11" s="20">
        <v>186</v>
      </c>
      <c r="X11" s="20">
        <v>177</v>
      </c>
      <c r="Y11" s="20">
        <v>193</v>
      </c>
      <c r="Z11" s="20">
        <v>189</v>
      </c>
      <c r="AA11" s="20">
        <v>193</v>
      </c>
      <c r="AB11" s="20">
        <v>203</v>
      </c>
      <c r="AC11" s="20">
        <v>217</v>
      </c>
      <c r="AD11" s="20">
        <v>235</v>
      </c>
      <c r="AE11" s="20">
        <v>241</v>
      </c>
      <c r="AF11" s="20">
        <v>243</v>
      </c>
      <c r="AG11" s="20">
        <v>267</v>
      </c>
      <c r="AH11" s="179">
        <v>160</v>
      </c>
      <c r="AI11" s="179">
        <v>224</v>
      </c>
      <c r="AJ11" s="28">
        <v>11.433999999999999</v>
      </c>
      <c r="AK11" s="29">
        <f>(Visits_to_historic_properties___by_Type[[#This Row],[2021]]-Visits_to_historic_properties___by_Type[[#This Row],[2020]])/Visits_to_historic_properties___by_Type[[#This Row],[2020]]</f>
        <v>0.4</v>
      </c>
      <c r="AL11" s="29">
        <f>Visits_to_historic_properties___by_Type[[#This Row],[Number of visits to historic properties 2021 (millions),
 (at 660 sites)]]/$AJ$17</f>
        <v>0.25133537027674591</v>
      </c>
      <c r="AM11" s="30"/>
      <c r="AN11" s="21"/>
      <c r="AO11" s="21"/>
      <c r="AP11" s="21"/>
      <c r="AQ11" s="21"/>
      <c r="AR11" s="21"/>
      <c r="AS11" s="21"/>
      <c r="AT11" s="21"/>
      <c r="AU11" s="21"/>
      <c r="AV11" s="21"/>
      <c r="AW11" s="21"/>
      <c r="AX11" s="21"/>
      <c r="AY11" s="21"/>
      <c r="AZ11" s="21"/>
      <c r="BA11" s="21"/>
      <c r="BB11" s="21"/>
      <c r="BC11" s="21"/>
      <c r="BD11" s="21"/>
      <c r="BE11" s="21"/>
      <c r="BF11" s="21"/>
    </row>
    <row r="12" spans="1:58" x14ac:dyDescent="0.25">
      <c r="A12" s="21"/>
      <c r="B12" s="21" t="s">
        <v>56</v>
      </c>
      <c r="C12" s="20">
        <v>100</v>
      </c>
      <c r="D12" s="20">
        <v>100</v>
      </c>
      <c r="E12" s="20">
        <v>100</v>
      </c>
      <c r="F12" s="20">
        <v>99</v>
      </c>
      <c r="G12" s="20">
        <v>100</v>
      </c>
      <c r="H12" s="20">
        <v>99</v>
      </c>
      <c r="I12" s="20">
        <v>103</v>
      </c>
      <c r="J12" s="20">
        <v>105</v>
      </c>
      <c r="K12" s="20">
        <v>105</v>
      </c>
      <c r="L12" s="20">
        <v>102</v>
      </c>
      <c r="M12" s="20">
        <v>105</v>
      </c>
      <c r="N12" s="20">
        <v>100</v>
      </c>
      <c r="O12" s="20">
        <v>94</v>
      </c>
      <c r="P12" s="20">
        <v>107</v>
      </c>
      <c r="Q12" s="20">
        <v>113</v>
      </c>
      <c r="R12" s="20">
        <v>111</v>
      </c>
      <c r="S12" s="20">
        <v>109</v>
      </c>
      <c r="T12" s="20">
        <v>110</v>
      </c>
      <c r="U12" s="20">
        <v>113</v>
      </c>
      <c r="V12" s="20">
        <v>113</v>
      </c>
      <c r="W12" s="20">
        <v>127</v>
      </c>
      <c r="X12" s="20">
        <v>129</v>
      </c>
      <c r="Y12" s="20">
        <v>138</v>
      </c>
      <c r="Z12" s="20">
        <v>132</v>
      </c>
      <c r="AA12" s="20">
        <v>139</v>
      </c>
      <c r="AB12" s="20">
        <v>146</v>
      </c>
      <c r="AC12" s="20">
        <v>151</v>
      </c>
      <c r="AD12" s="20">
        <v>164</v>
      </c>
      <c r="AE12" s="20">
        <v>171</v>
      </c>
      <c r="AF12" s="20">
        <v>170</v>
      </c>
      <c r="AG12" s="20">
        <v>180</v>
      </c>
      <c r="AH12" s="179">
        <v>85</v>
      </c>
      <c r="AI12" s="179">
        <v>122</v>
      </c>
      <c r="AJ12" s="28">
        <v>19.262</v>
      </c>
      <c r="AK12" s="29">
        <f>(Visits_to_historic_properties___by_Type[[#This Row],[2021]]-Visits_to_historic_properties___by_Type[[#This Row],[2020]])/Visits_to_historic_properties___by_Type[[#This Row],[2020]]</f>
        <v>0.43529411764705883</v>
      </c>
      <c r="AL12" s="29">
        <f>Visits_to_historic_properties___by_Type[[#This Row],[Number of visits to historic properties 2021 (millions),
 (at 660 sites)]]/$AJ$17</f>
        <v>0.42340579869430467</v>
      </c>
      <c r="AM12" s="30"/>
      <c r="AN12" s="21"/>
      <c r="AO12" s="21"/>
      <c r="AP12" s="21"/>
      <c r="AQ12" s="21"/>
      <c r="AR12" s="21"/>
      <c r="AS12" s="21"/>
      <c r="AT12" s="21"/>
      <c r="AU12" s="21"/>
      <c r="AV12" s="21"/>
      <c r="AW12" s="21"/>
      <c r="AX12" s="21"/>
      <c r="AY12" s="21"/>
      <c r="AZ12" s="21"/>
      <c r="BA12" s="21"/>
      <c r="BB12" s="21"/>
      <c r="BC12" s="21"/>
      <c r="BD12" s="21"/>
      <c r="BE12" s="21"/>
      <c r="BF12" s="21"/>
    </row>
    <row r="13" spans="1:58" x14ac:dyDescent="0.25">
      <c r="A13" s="21"/>
      <c r="B13" s="21" t="s">
        <v>57</v>
      </c>
      <c r="C13" s="20">
        <v>100</v>
      </c>
      <c r="D13" s="20">
        <v>102</v>
      </c>
      <c r="E13" s="20">
        <v>98</v>
      </c>
      <c r="F13" s="20">
        <v>99</v>
      </c>
      <c r="G13" s="20">
        <v>101</v>
      </c>
      <c r="H13" s="20">
        <v>99</v>
      </c>
      <c r="I13" s="20">
        <v>99</v>
      </c>
      <c r="J13" s="20">
        <v>103</v>
      </c>
      <c r="K13" s="20">
        <v>108</v>
      </c>
      <c r="L13" s="20">
        <v>107</v>
      </c>
      <c r="M13" s="20">
        <v>108</v>
      </c>
      <c r="N13" s="20">
        <v>108</v>
      </c>
      <c r="O13" s="20">
        <v>86</v>
      </c>
      <c r="P13" s="20">
        <v>98</v>
      </c>
      <c r="Q13" s="20">
        <v>97</v>
      </c>
      <c r="R13" s="20">
        <v>96</v>
      </c>
      <c r="S13" s="20">
        <v>94</v>
      </c>
      <c r="T13" s="20">
        <v>96</v>
      </c>
      <c r="U13" s="20">
        <v>124</v>
      </c>
      <c r="V13" s="20">
        <v>124</v>
      </c>
      <c r="W13" s="20">
        <v>134</v>
      </c>
      <c r="X13" s="20">
        <v>136</v>
      </c>
      <c r="Y13" s="20">
        <v>147</v>
      </c>
      <c r="Z13" s="20">
        <v>144</v>
      </c>
      <c r="AA13" s="20">
        <v>162</v>
      </c>
      <c r="AB13" s="20">
        <v>170</v>
      </c>
      <c r="AC13" s="20">
        <v>177</v>
      </c>
      <c r="AD13" s="20">
        <v>180</v>
      </c>
      <c r="AE13" s="20">
        <v>195</v>
      </c>
      <c r="AF13" s="20">
        <v>191</v>
      </c>
      <c r="AG13" s="20">
        <v>201</v>
      </c>
      <c r="AH13" s="179">
        <v>50</v>
      </c>
      <c r="AI13" s="179">
        <v>65</v>
      </c>
      <c r="AJ13" s="28">
        <v>3.0619999999999998</v>
      </c>
      <c r="AK13" s="29">
        <f>(Visits_to_historic_properties___by_Type[[#This Row],[2021]]-Visits_to_historic_properties___by_Type[[#This Row],[2020]])/Visits_to_historic_properties___by_Type[[#This Row],[2020]]</f>
        <v>0.3</v>
      </c>
      <c r="AL13" s="29">
        <f>Visits_to_historic_properties___by_Type[[#This Row],[Number of visits to historic properties 2021 (millions),
 (at 660 sites)]]/$AJ$17</f>
        <v>6.7307058228738489E-2</v>
      </c>
      <c r="AM13" s="30"/>
      <c r="AN13" s="21"/>
      <c r="AO13" s="21"/>
      <c r="AP13" s="21"/>
      <c r="AQ13" s="21"/>
      <c r="AR13" s="21"/>
      <c r="AS13" s="21"/>
      <c r="AT13" s="21"/>
      <c r="AU13" s="21"/>
      <c r="AV13" s="21"/>
      <c r="AW13" s="21"/>
      <c r="AX13" s="21"/>
      <c r="AY13" s="21"/>
      <c r="AZ13" s="21"/>
      <c r="BA13" s="21"/>
      <c r="BB13" s="21"/>
      <c r="BC13" s="21"/>
      <c r="BD13" s="21"/>
      <c r="BE13" s="21"/>
      <c r="BF13" s="21"/>
    </row>
    <row r="14" spans="1:58" x14ac:dyDescent="0.25">
      <c r="A14" s="21"/>
      <c r="B14" s="21" t="s">
        <v>58</v>
      </c>
      <c r="C14" s="20">
        <v>100</v>
      </c>
      <c r="D14" s="20">
        <v>103</v>
      </c>
      <c r="E14" s="20">
        <v>112</v>
      </c>
      <c r="F14" s="20">
        <v>124</v>
      </c>
      <c r="G14" s="20">
        <v>132</v>
      </c>
      <c r="H14" s="20">
        <v>34</v>
      </c>
      <c r="I14" s="20">
        <v>142</v>
      </c>
      <c r="J14" s="20">
        <v>151</v>
      </c>
      <c r="K14" s="20">
        <v>141</v>
      </c>
      <c r="L14" s="20">
        <v>140</v>
      </c>
      <c r="M14" s="20">
        <v>148</v>
      </c>
      <c r="N14" s="20">
        <v>140</v>
      </c>
      <c r="O14" s="20">
        <v>130</v>
      </c>
      <c r="P14" s="20">
        <v>143</v>
      </c>
      <c r="Q14" s="20">
        <v>152</v>
      </c>
      <c r="R14" s="20">
        <v>156</v>
      </c>
      <c r="S14" s="20">
        <v>162</v>
      </c>
      <c r="T14" s="20">
        <v>163</v>
      </c>
      <c r="U14" s="20">
        <v>182</v>
      </c>
      <c r="V14" s="20">
        <v>193</v>
      </c>
      <c r="W14" s="20">
        <v>202</v>
      </c>
      <c r="X14" s="20">
        <v>197</v>
      </c>
      <c r="Y14" s="20">
        <v>202</v>
      </c>
      <c r="Z14" s="20">
        <v>198</v>
      </c>
      <c r="AA14" s="20">
        <v>211</v>
      </c>
      <c r="AB14" s="20">
        <v>232</v>
      </c>
      <c r="AC14" s="20">
        <v>240</v>
      </c>
      <c r="AD14" s="20">
        <v>236</v>
      </c>
      <c r="AE14" s="20">
        <v>246</v>
      </c>
      <c r="AF14" s="20">
        <v>236</v>
      </c>
      <c r="AG14" s="20">
        <v>238</v>
      </c>
      <c r="AH14" s="179">
        <v>81</v>
      </c>
      <c r="AI14" s="179">
        <v>118</v>
      </c>
      <c r="AJ14" s="28">
        <v>2.9430000000000001</v>
      </c>
      <c r="AK14" s="29">
        <f>(Visits_to_historic_properties___by_Type[[#This Row],[2021]]-Visits_to_historic_properties___by_Type[[#This Row],[2020]])/Visits_to_historic_properties___by_Type[[#This Row],[2020]]</f>
        <v>0.4567901234567901</v>
      </c>
      <c r="AL14" s="29">
        <f>Visits_to_historic_properties___by_Type[[#This Row],[Number of visits to historic properties 2021 (millions),
 (at 660 sites)]]/$AJ$17</f>
        <v>6.4691271184577862E-2</v>
      </c>
      <c r="AM14" s="30"/>
      <c r="AN14" s="21"/>
      <c r="AO14" s="21"/>
      <c r="AP14" s="21"/>
      <c r="AQ14" s="21"/>
      <c r="AR14" s="21"/>
      <c r="AS14" s="21"/>
      <c r="AT14" s="21"/>
      <c r="AU14" s="21"/>
      <c r="AV14" s="21"/>
      <c r="AW14" s="21"/>
      <c r="AX14" s="21"/>
      <c r="AY14" s="21"/>
      <c r="AZ14" s="21"/>
      <c r="BA14" s="21"/>
      <c r="BB14" s="21"/>
      <c r="BC14" s="21"/>
      <c r="BD14" s="21"/>
      <c r="BE14" s="21"/>
      <c r="BF14" s="21"/>
    </row>
    <row r="15" spans="1:58" x14ac:dyDescent="0.25">
      <c r="A15" s="21"/>
      <c r="B15" s="21" t="s">
        <v>59</v>
      </c>
      <c r="C15" s="20">
        <v>100</v>
      </c>
      <c r="D15" s="20">
        <v>103</v>
      </c>
      <c r="E15" s="20">
        <v>95</v>
      </c>
      <c r="F15" s="20">
        <v>97</v>
      </c>
      <c r="G15" s="20">
        <v>96</v>
      </c>
      <c r="H15" s="20">
        <v>97</v>
      </c>
      <c r="I15" s="20">
        <v>90</v>
      </c>
      <c r="J15" s="20">
        <v>94</v>
      </c>
      <c r="K15" s="20">
        <v>89</v>
      </c>
      <c r="L15" s="20">
        <v>87</v>
      </c>
      <c r="M15" s="20">
        <v>72</v>
      </c>
      <c r="N15" s="20">
        <v>70</v>
      </c>
      <c r="O15" s="20">
        <v>66</v>
      </c>
      <c r="P15" s="20">
        <v>66</v>
      </c>
      <c r="Q15" s="20">
        <v>62</v>
      </c>
      <c r="R15" s="20">
        <v>63</v>
      </c>
      <c r="S15" s="20">
        <v>65</v>
      </c>
      <c r="T15" s="20">
        <v>67</v>
      </c>
      <c r="U15" s="20">
        <v>67</v>
      </c>
      <c r="V15" s="20">
        <v>71</v>
      </c>
      <c r="W15" s="20">
        <v>75</v>
      </c>
      <c r="X15" s="20">
        <v>78</v>
      </c>
      <c r="Y15" s="20">
        <v>83</v>
      </c>
      <c r="Z15" s="20">
        <v>81</v>
      </c>
      <c r="AA15" s="20">
        <v>91</v>
      </c>
      <c r="AB15" s="20">
        <v>86</v>
      </c>
      <c r="AC15" s="20">
        <v>86</v>
      </c>
      <c r="AD15" s="20">
        <v>79</v>
      </c>
      <c r="AE15" s="20">
        <v>82</v>
      </c>
      <c r="AF15" s="20">
        <v>85</v>
      </c>
      <c r="AG15" s="20">
        <v>91</v>
      </c>
      <c r="AH15" s="179">
        <v>25</v>
      </c>
      <c r="AI15" s="179">
        <v>37</v>
      </c>
      <c r="AJ15" s="28">
        <v>2.742</v>
      </c>
      <c r="AK15" s="29">
        <f>(Visits_to_historic_properties___by_Type[[#This Row],[2021]]-Visits_to_historic_properties___by_Type[[#This Row],[2020]])/Visits_to_historic_properties___by_Type[[#This Row],[2020]]</f>
        <v>0.48</v>
      </c>
      <c r="AL15" s="29">
        <f>Visits_to_historic_properties___by_Type[[#This Row],[Number of visits to historic properties 2021 (millions),
 (at 660 sites)]]/$AJ$17</f>
        <v>6.0273009034356943E-2</v>
      </c>
      <c r="AM15" s="30"/>
      <c r="AN15" s="21"/>
      <c r="AO15" s="21"/>
      <c r="AP15" s="21"/>
      <c r="AQ15" s="21"/>
      <c r="AR15" s="21"/>
      <c r="AS15" s="21"/>
      <c r="AT15" s="21"/>
      <c r="AU15" s="21"/>
      <c r="AV15" s="21"/>
      <c r="AW15" s="21"/>
      <c r="AX15" s="21"/>
      <c r="AY15" s="21"/>
      <c r="AZ15" s="21"/>
      <c r="BA15" s="21"/>
      <c r="BB15" s="21"/>
      <c r="BC15" s="21"/>
      <c r="BD15" s="21"/>
      <c r="BE15" s="21"/>
      <c r="BF15" s="21"/>
    </row>
    <row r="16" spans="1:58" x14ac:dyDescent="0.25">
      <c r="A16" s="21"/>
      <c r="B16" s="21" t="s">
        <v>60</v>
      </c>
      <c r="C16" s="20">
        <v>100</v>
      </c>
      <c r="D16" s="20">
        <v>101</v>
      </c>
      <c r="E16" s="20">
        <v>105</v>
      </c>
      <c r="F16" s="20">
        <v>199</v>
      </c>
      <c r="G16" s="20">
        <v>102</v>
      </c>
      <c r="H16" s="20">
        <v>97</v>
      </c>
      <c r="I16" s="20">
        <v>102</v>
      </c>
      <c r="J16" s="20">
        <v>97</v>
      </c>
      <c r="K16" s="20">
        <v>97</v>
      </c>
      <c r="L16" s="20">
        <v>95</v>
      </c>
      <c r="M16" s="20">
        <v>95</v>
      </c>
      <c r="N16" s="20">
        <v>90</v>
      </c>
      <c r="O16" s="20">
        <v>93</v>
      </c>
      <c r="P16" s="20">
        <v>93</v>
      </c>
      <c r="Q16" s="20">
        <v>99</v>
      </c>
      <c r="R16" s="20">
        <v>106</v>
      </c>
      <c r="S16" s="20">
        <v>110</v>
      </c>
      <c r="T16" s="20">
        <v>121</v>
      </c>
      <c r="U16" s="20">
        <v>117</v>
      </c>
      <c r="V16" s="20">
        <v>121</v>
      </c>
      <c r="W16" s="20">
        <v>122</v>
      </c>
      <c r="X16" s="20">
        <v>158</v>
      </c>
      <c r="Y16" s="20">
        <v>175</v>
      </c>
      <c r="Z16" s="20">
        <v>177</v>
      </c>
      <c r="AA16" s="20">
        <v>193</v>
      </c>
      <c r="AB16" s="20">
        <v>195</v>
      </c>
      <c r="AC16" s="20">
        <v>197</v>
      </c>
      <c r="AD16" s="20">
        <v>192</v>
      </c>
      <c r="AE16" s="20">
        <v>206</v>
      </c>
      <c r="AF16" s="20">
        <v>211</v>
      </c>
      <c r="AG16" s="20">
        <v>215</v>
      </c>
      <c r="AH16" s="179">
        <v>58</v>
      </c>
      <c r="AI16" s="179">
        <v>81</v>
      </c>
      <c r="AJ16" s="28">
        <v>1.7669999999999999</v>
      </c>
      <c r="AK16" s="29">
        <f>(Visits_to_historic_properties___by_Type[[#This Row],[2021]]-Visits_to_historic_properties___by_Type[[#This Row],[2020]])/Visits_to_historic_properties___by_Type[[#This Row],[2020]]</f>
        <v>0.39655172413793105</v>
      </c>
      <c r="AL16" s="29">
        <f>Visits_to_historic_properties___by_Type[[#This Row],[Number of visits to historic properties 2021 (millions),
 (at 660 sites)]]/$AJ$17</f>
        <v>3.884114039522564E-2</v>
      </c>
      <c r="AM16" s="30"/>
      <c r="AN16" s="21"/>
      <c r="AO16" s="21"/>
      <c r="AP16" s="21"/>
      <c r="AQ16" s="21"/>
      <c r="AR16" s="21"/>
      <c r="AS16" s="21"/>
      <c r="AT16" s="21"/>
      <c r="AU16" s="21"/>
      <c r="AV16" s="21"/>
      <c r="AW16" s="21"/>
      <c r="AX16" s="21"/>
      <c r="AY16" s="21"/>
      <c r="AZ16" s="21"/>
      <c r="BA16" s="21"/>
      <c r="BB16" s="21"/>
      <c r="BC16" s="21"/>
      <c r="BD16" s="21"/>
      <c r="BE16" s="21"/>
      <c r="BF16" s="21"/>
    </row>
    <row r="17" spans="1:58" s="12" customFormat="1" x14ac:dyDescent="0.25">
      <c r="B17" s="12" t="s">
        <v>61</v>
      </c>
      <c r="C17" s="31">
        <v>100</v>
      </c>
      <c r="D17" s="31">
        <v>102</v>
      </c>
      <c r="E17" s="31">
        <v>99</v>
      </c>
      <c r="F17" s="31">
        <v>100</v>
      </c>
      <c r="G17" s="31">
        <v>102</v>
      </c>
      <c r="H17" s="31">
        <v>103</v>
      </c>
      <c r="I17" s="31">
        <v>104</v>
      </c>
      <c r="J17" s="31">
        <v>107</v>
      </c>
      <c r="K17" s="31">
        <v>105</v>
      </c>
      <c r="L17" s="31">
        <v>103</v>
      </c>
      <c r="M17" s="31">
        <v>100</v>
      </c>
      <c r="N17" s="31">
        <v>96</v>
      </c>
      <c r="O17" s="31">
        <v>92</v>
      </c>
      <c r="P17" s="31">
        <v>99</v>
      </c>
      <c r="Q17" s="31">
        <v>102</v>
      </c>
      <c r="R17" s="31">
        <v>101</v>
      </c>
      <c r="S17" s="31">
        <v>102</v>
      </c>
      <c r="T17" s="31">
        <v>104</v>
      </c>
      <c r="U17" s="31">
        <v>106</v>
      </c>
      <c r="V17" s="31">
        <v>108</v>
      </c>
      <c r="W17" s="31">
        <v>117</v>
      </c>
      <c r="X17" s="31">
        <v>119</v>
      </c>
      <c r="Y17" s="31">
        <v>127</v>
      </c>
      <c r="Z17" s="31">
        <v>123</v>
      </c>
      <c r="AA17" s="31">
        <v>132</v>
      </c>
      <c r="AB17" s="31">
        <v>136</v>
      </c>
      <c r="AC17" s="31">
        <v>139</v>
      </c>
      <c r="AD17" s="31">
        <v>144</v>
      </c>
      <c r="AE17" s="31">
        <v>155</v>
      </c>
      <c r="AF17" s="31">
        <v>149</v>
      </c>
      <c r="AG17" s="31">
        <v>156</v>
      </c>
      <c r="AH17" s="180">
        <v>62</v>
      </c>
      <c r="AI17" s="180">
        <v>89</v>
      </c>
      <c r="AJ17" s="32">
        <v>45.492999999999995</v>
      </c>
      <c r="AK17" s="33">
        <f>(Visits_to_historic_properties___by_Type[[#This Row],[2021]]-Visits_to_historic_properties___by_Type[[#This Row],[2020]])/Visits_to_historic_properties___by_Type[[#This Row],[2020]]</f>
        <v>0.43548387096774194</v>
      </c>
      <c r="AL17" s="33">
        <f>Visits_to_historic_properties___by_Type[[#This Row],[Number of visits to historic properties 2021 (millions),
 (at 660 sites)]]/$AJ$17</f>
        <v>1</v>
      </c>
      <c r="AM17" s="34"/>
    </row>
    <row r="18" spans="1:58" x14ac:dyDescent="0.25">
      <c r="A18" s="21"/>
      <c r="B18" s="21" t="s">
        <v>62</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1"/>
      <c r="AJ18" s="21"/>
      <c r="AK18" s="21"/>
      <c r="AL18" s="21"/>
      <c r="AM18" s="21"/>
      <c r="AN18" s="21"/>
      <c r="AO18" s="21"/>
      <c r="AP18" s="21"/>
      <c r="AQ18" s="21"/>
      <c r="AR18" s="21"/>
      <c r="AS18" s="21"/>
      <c r="AT18" s="21"/>
      <c r="AU18" s="21"/>
      <c r="AV18" s="21"/>
      <c r="AW18" s="21"/>
      <c r="AX18" s="21"/>
      <c r="AY18" s="21"/>
      <c r="AZ18" s="21"/>
      <c r="BA18" s="21"/>
      <c r="BB18" s="21"/>
      <c r="BC18" s="21"/>
    </row>
    <row r="19" spans="1:58" x14ac:dyDescent="0.25">
      <c r="A19" s="21"/>
      <c r="B19" s="35" t="s">
        <v>63</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1"/>
      <c r="AJ19" s="21"/>
      <c r="AK19" s="21"/>
      <c r="AL19" s="21"/>
      <c r="AM19" s="21"/>
      <c r="AN19" s="21"/>
      <c r="AO19" s="21"/>
      <c r="AP19" s="21"/>
      <c r="AQ19" s="21"/>
      <c r="AR19" s="21"/>
      <c r="AS19" s="21"/>
      <c r="AT19" s="21"/>
      <c r="AU19" s="21"/>
      <c r="AV19" s="21"/>
      <c r="AW19" s="21"/>
      <c r="AX19" s="21"/>
      <c r="AY19" s="21"/>
      <c r="AZ19" s="21"/>
      <c r="BA19" s="21"/>
      <c r="BB19" s="21"/>
      <c r="BC19" s="21"/>
    </row>
    <row r="20" spans="1:58" s="27" customFormat="1" ht="18.75" x14ac:dyDescent="0.3">
      <c r="A20" s="26"/>
      <c r="B20" s="26" t="s">
        <v>64</v>
      </c>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row>
    <row r="21" spans="1:58" s="18" customFormat="1" ht="60" x14ac:dyDescent="0.25">
      <c r="A21" s="20" t="s">
        <v>65</v>
      </c>
      <c r="B21" s="20" t="s">
        <v>66</v>
      </c>
      <c r="C21" s="20" t="s">
        <v>18</v>
      </c>
      <c r="D21" s="20" t="s">
        <v>19</v>
      </c>
      <c r="E21" s="20" t="s">
        <v>20</v>
      </c>
      <c r="F21" s="20" t="s">
        <v>21</v>
      </c>
      <c r="G21" s="20" t="s">
        <v>22</v>
      </c>
      <c r="H21" s="20" t="s">
        <v>23</v>
      </c>
      <c r="I21" s="20" t="s">
        <v>24</v>
      </c>
      <c r="J21" s="20" t="s">
        <v>25</v>
      </c>
      <c r="K21" s="20" t="s">
        <v>26</v>
      </c>
      <c r="L21" s="20" t="s">
        <v>27</v>
      </c>
      <c r="M21" s="20" t="s">
        <v>28</v>
      </c>
      <c r="N21" s="20" t="s">
        <v>29</v>
      </c>
      <c r="O21" s="20" t="s">
        <v>30</v>
      </c>
      <c r="P21" s="20" t="s">
        <v>31</v>
      </c>
      <c r="Q21" s="20" t="s">
        <v>32</v>
      </c>
      <c r="R21" s="20" t="s">
        <v>33</v>
      </c>
      <c r="S21" s="20" t="s">
        <v>34</v>
      </c>
      <c r="T21" s="20" t="s">
        <v>35</v>
      </c>
      <c r="U21" s="20" t="s">
        <v>36</v>
      </c>
      <c r="V21" s="20" t="s">
        <v>37</v>
      </c>
      <c r="W21" s="20" t="s">
        <v>38</v>
      </c>
      <c r="X21" s="20" t="s">
        <v>39</v>
      </c>
      <c r="Y21" s="20" t="s">
        <v>40</v>
      </c>
      <c r="Z21" s="20" t="s">
        <v>41</v>
      </c>
      <c r="AA21" s="20" t="s">
        <v>42</v>
      </c>
      <c r="AB21" s="20" t="s">
        <v>43</v>
      </c>
      <c r="AC21" s="20" t="s">
        <v>44</v>
      </c>
      <c r="AD21" s="20" t="s">
        <v>45</v>
      </c>
      <c r="AE21" s="20" t="s">
        <v>46</v>
      </c>
      <c r="AF21" s="20" t="s">
        <v>47</v>
      </c>
      <c r="AG21" s="20" t="s">
        <v>48</v>
      </c>
      <c r="AH21" s="20" t="s">
        <v>49</v>
      </c>
      <c r="AI21" s="20" t="s">
        <v>50</v>
      </c>
      <c r="AJ21" s="20" t="s">
        <v>505</v>
      </c>
      <c r="AK21" s="18" t="s">
        <v>67</v>
      </c>
      <c r="AL21" s="20" t="s">
        <v>68</v>
      </c>
      <c r="AM21" s="36" t="s">
        <v>53</v>
      </c>
      <c r="AN21" s="20"/>
      <c r="AO21" s="21"/>
      <c r="AP21" s="21"/>
      <c r="AQ21" s="21"/>
      <c r="AR21" s="21"/>
      <c r="AS21" s="21"/>
      <c r="AT21" s="21"/>
      <c r="AU21" s="21"/>
      <c r="AV21" s="21"/>
      <c r="AW21" s="20"/>
      <c r="AX21" s="20"/>
      <c r="AY21" s="20"/>
      <c r="AZ21" s="20"/>
      <c r="BA21" s="20"/>
      <c r="BB21" s="20"/>
      <c r="BC21" s="20"/>
      <c r="BD21" s="20"/>
      <c r="BE21" s="20"/>
      <c r="BF21" s="20"/>
    </row>
    <row r="22" spans="1:58" x14ac:dyDescent="0.25">
      <c r="A22" s="21" t="s">
        <v>69</v>
      </c>
      <c r="B22" s="21" t="s">
        <v>70</v>
      </c>
      <c r="C22" s="37" t="s">
        <v>71</v>
      </c>
      <c r="D22" s="37" t="s">
        <v>71</v>
      </c>
      <c r="E22" s="37" t="s">
        <v>71</v>
      </c>
      <c r="F22" s="37" t="s">
        <v>71</v>
      </c>
      <c r="G22" s="37" t="s">
        <v>71</v>
      </c>
      <c r="H22" s="37" t="s">
        <v>71</v>
      </c>
      <c r="I22" s="37" t="s">
        <v>71</v>
      </c>
      <c r="J22" s="37" t="s">
        <v>71</v>
      </c>
      <c r="K22" s="37" t="s">
        <v>71</v>
      </c>
      <c r="L22" s="37" t="s">
        <v>71</v>
      </c>
      <c r="M22" s="37" t="s">
        <v>71</v>
      </c>
      <c r="N22" s="37">
        <v>100</v>
      </c>
      <c r="O22" s="37">
        <v>87</v>
      </c>
      <c r="P22" s="37">
        <v>121</v>
      </c>
      <c r="Q22" s="37">
        <v>138</v>
      </c>
      <c r="R22" s="37">
        <v>135</v>
      </c>
      <c r="S22" s="37">
        <v>140</v>
      </c>
      <c r="T22" s="37">
        <v>140</v>
      </c>
      <c r="U22" s="37">
        <v>149</v>
      </c>
      <c r="V22" s="37">
        <v>145</v>
      </c>
      <c r="W22" s="37">
        <v>160</v>
      </c>
      <c r="X22" s="37">
        <v>153</v>
      </c>
      <c r="Y22" s="37">
        <v>153</v>
      </c>
      <c r="Z22" s="37">
        <v>142</v>
      </c>
      <c r="AA22" s="37">
        <v>159</v>
      </c>
      <c r="AB22" s="37">
        <v>164</v>
      </c>
      <c r="AC22" s="37">
        <v>171</v>
      </c>
      <c r="AD22" s="37">
        <v>178</v>
      </c>
      <c r="AE22" s="37">
        <v>197</v>
      </c>
      <c r="AF22" s="37">
        <v>195</v>
      </c>
      <c r="AG22" s="37">
        <v>213</v>
      </c>
      <c r="AH22" s="177">
        <v>77</v>
      </c>
      <c r="AI22" s="177">
        <v>114</v>
      </c>
      <c r="AJ22" s="181">
        <v>2.0710000000000002</v>
      </c>
      <c r="AK22" s="29">
        <f>(Visits_to_historic_properties___by_Region[[#This Row],[2021]]-Visits_to_historic_properties___by_Region[[#This Row],[2020]])/Visits_to_historic_properties___by_Region[[#This Row],[2020]]</f>
        <v>0.48051948051948051</v>
      </c>
      <c r="AL22" s="38">
        <f>Visits_to_historic_properties___by_Region[[#This Row],[Number of visits to historic properties, 2021 (millions), (at 660 sites)]]/$AJ$31</f>
        <v>4.556154438455616E-2</v>
      </c>
      <c r="AM22" s="39"/>
      <c r="AN22" s="21"/>
      <c r="AO22" s="234">
        <f>Visits_to_historic_properties___by_Region[[#This Row],[2021]]-Visits_to_historic_properties___by_Region[[#This Row],[2019]]</f>
        <v>-99</v>
      </c>
      <c r="AP22" s="234">
        <f>Visits_to_historic_properties___by_Region[[#This Row],[2021]]-Visits_to_historic_properties___by_Region[[#This Row],[2019]]</f>
        <v>-99</v>
      </c>
      <c r="AQ22" s="21"/>
      <c r="AR22" s="21"/>
      <c r="AS22" s="21"/>
      <c r="AT22" s="21"/>
      <c r="AU22" s="21"/>
      <c r="AV22" s="21"/>
      <c r="AW22" s="21"/>
      <c r="AX22" s="21"/>
      <c r="AY22" s="21"/>
      <c r="AZ22" s="21"/>
      <c r="BA22" s="21"/>
      <c r="BB22" s="21"/>
      <c r="BC22" s="21"/>
      <c r="BD22" s="21"/>
      <c r="BE22" s="21"/>
      <c r="BF22" s="21"/>
    </row>
    <row r="23" spans="1:58" x14ac:dyDescent="0.25">
      <c r="A23" s="21" t="s">
        <v>72</v>
      </c>
      <c r="B23" s="21" t="s">
        <v>73</v>
      </c>
      <c r="C23" s="37" t="s">
        <v>71</v>
      </c>
      <c r="D23" s="37" t="s">
        <v>71</v>
      </c>
      <c r="E23" s="37" t="s">
        <v>71</v>
      </c>
      <c r="F23" s="37" t="s">
        <v>71</v>
      </c>
      <c r="G23" s="37" t="s">
        <v>71</v>
      </c>
      <c r="H23" s="37" t="s">
        <v>71</v>
      </c>
      <c r="I23" s="37" t="s">
        <v>71</v>
      </c>
      <c r="J23" s="37" t="s">
        <v>71</v>
      </c>
      <c r="K23" s="37" t="s">
        <v>71</v>
      </c>
      <c r="L23" s="37" t="s">
        <v>71</v>
      </c>
      <c r="M23" s="37" t="s">
        <v>71</v>
      </c>
      <c r="N23" s="37">
        <v>100</v>
      </c>
      <c r="O23" s="37">
        <v>95</v>
      </c>
      <c r="P23" s="37">
        <v>110</v>
      </c>
      <c r="Q23" s="37">
        <v>114</v>
      </c>
      <c r="R23" s="37">
        <v>115</v>
      </c>
      <c r="S23" s="37">
        <v>123</v>
      </c>
      <c r="T23" s="37">
        <v>135</v>
      </c>
      <c r="U23" s="37">
        <v>139</v>
      </c>
      <c r="V23" s="37">
        <v>143</v>
      </c>
      <c r="W23" s="37">
        <v>155</v>
      </c>
      <c r="X23" s="37">
        <v>151</v>
      </c>
      <c r="Y23" s="37">
        <v>158</v>
      </c>
      <c r="Z23" s="37">
        <v>167</v>
      </c>
      <c r="AA23" s="37">
        <v>165</v>
      </c>
      <c r="AB23" s="37">
        <v>185</v>
      </c>
      <c r="AC23" s="37">
        <v>188</v>
      </c>
      <c r="AD23" s="37">
        <v>191</v>
      </c>
      <c r="AE23" s="37">
        <v>201</v>
      </c>
      <c r="AF23" s="37">
        <v>210</v>
      </c>
      <c r="AG23" s="37">
        <v>202</v>
      </c>
      <c r="AH23" s="177">
        <v>107</v>
      </c>
      <c r="AI23" s="177">
        <v>159</v>
      </c>
      <c r="AJ23" s="181">
        <v>3.0209999999999999</v>
      </c>
      <c r="AK23" s="29">
        <f>(Visits_to_historic_properties___by_Region[[#This Row],[2021]]-Visits_to_historic_properties___by_Region[[#This Row],[2020]])/Visits_to_historic_properties___by_Region[[#This Row],[2020]]</f>
        <v>0.48598130841121495</v>
      </c>
      <c r="AL23" s="38">
        <f>Visits_to_historic_properties___by_Region[[#This Row],[Number of visits to historic properties, 2021 (millions), (at 660 sites)]]/$AJ$31</f>
        <v>6.6461335386646128E-2</v>
      </c>
      <c r="AM23" s="39"/>
      <c r="AN23" s="21"/>
      <c r="AO23" s="234">
        <f>Visits_to_historic_properties___by_Region[[#This Row],[2021]]-Visits_to_historic_properties___by_Region[[#This Row],[2019]]</f>
        <v>-43</v>
      </c>
      <c r="AP23" s="234">
        <f>Visits_to_historic_properties___by_Region[[#This Row],[2021]]-Visits_to_historic_properties___by_Region[[#This Row],[2019]]</f>
        <v>-43</v>
      </c>
      <c r="AQ23" s="21"/>
      <c r="AR23" s="21"/>
      <c r="AS23" s="21"/>
      <c r="AT23" s="21"/>
      <c r="AU23" s="21"/>
      <c r="AV23" s="21"/>
      <c r="AW23" s="21"/>
      <c r="AX23" s="21"/>
      <c r="AY23" s="21"/>
      <c r="AZ23" s="21"/>
      <c r="BA23" s="21"/>
      <c r="BB23" s="21"/>
      <c r="BC23" s="21"/>
      <c r="BD23" s="21"/>
      <c r="BE23" s="21"/>
      <c r="BF23" s="21"/>
    </row>
    <row r="24" spans="1:58" x14ac:dyDescent="0.25">
      <c r="A24" s="21" t="s">
        <v>74</v>
      </c>
      <c r="B24" s="21" t="s">
        <v>75</v>
      </c>
      <c r="C24" s="37" t="s">
        <v>71</v>
      </c>
      <c r="D24" s="37" t="s">
        <v>71</v>
      </c>
      <c r="E24" s="37" t="s">
        <v>71</v>
      </c>
      <c r="F24" s="37" t="s">
        <v>71</v>
      </c>
      <c r="G24" s="37" t="s">
        <v>71</v>
      </c>
      <c r="H24" s="37" t="s">
        <v>71</v>
      </c>
      <c r="I24" s="37" t="s">
        <v>71</v>
      </c>
      <c r="J24" s="37" t="s">
        <v>71</v>
      </c>
      <c r="K24" s="37" t="s">
        <v>71</v>
      </c>
      <c r="L24" s="37" t="s">
        <v>71</v>
      </c>
      <c r="M24" s="37" t="s">
        <v>71</v>
      </c>
      <c r="N24" s="37">
        <v>100</v>
      </c>
      <c r="O24" s="37">
        <v>86</v>
      </c>
      <c r="P24" s="37">
        <v>91</v>
      </c>
      <c r="Q24" s="37">
        <v>95</v>
      </c>
      <c r="R24" s="37">
        <v>98</v>
      </c>
      <c r="S24" s="37">
        <v>100</v>
      </c>
      <c r="T24" s="37">
        <v>102</v>
      </c>
      <c r="U24" s="37">
        <v>103</v>
      </c>
      <c r="V24" s="37">
        <v>108</v>
      </c>
      <c r="W24" s="37">
        <v>117</v>
      </c>
      <c r="X24" s="37">
        <v>118</v>
      </c>
      <c r="Y24" s="37">
        <v>120</v>
      </c>
      <c r="Z24" s="37">
        <v>116</v>
      </c>
      <c r="AA24" s="37">
        <v>120</v>
      </c>
      <c r="AB24" s="37">
        <v>122</v>
      </c>
      <c r="AC24" s="37">
        <v>130</v>
      </c>
      <c r="AD24" s="37">
        <v>132</v>
      </c>
      <c r="AE24" s="37">
        <v>139</v>
      </c>
      <c r="AF24" s="37">
        <v>135</v>
      </c>
      <c r="AG24" s="37">
        <v>144</v>
      </c>
      <c r="AH24" s="177">
        <v>63</v>
      </c>
      <c r="AI24" s="177">
        <v>103</v>
      </c>
      <c r="AJ24" s="181">
        <v>3.2789999999999999</v>
      </c>
      <c r="AK24" s="29">
        <f>(Visits_to_historic_properties___by_Region[[#This Row],[2021]]-Visits_to_historic_properties___by_Region[[#This Row],[2020]])/Visits_to_historic_properties___by_Region[[#This Row],[2020]]</f>
        <v>0.63492063492063489</v>
      </c>
      <c r="AL24" s="38">
        <f>Visits_to_historic_properties___by_Region[[#This Row],[Number of visits to historic properties, 2021 (millions), (at 660 sites)]]/$AJ$31</f>
        <v>7.2137278627213725E-2</v>
      </c>
      <c r="AM24" s="39"/>
      <c r="AN24" s="21"/>
      <c r="AO24" s="234">
        <f>Visits_to_historic_properties___by_Region[[#This Row],[2021]]-Visits_to_historic_properties___by_Region[[#This Row],[2019]]</f>
        <v>-41</v>
      </c>
      <c r="AP24" s="234">
        <f>Visits_to_historic_properties___by_Region[[#This Row],[2021]]-Visits_to_historic_properties___by_Region[[#This Row],[2019]]</f>
        <v>-41</v>
      </c>
      <c r="AQ24" s="21"/>
      <c r="AR24" s="21"/>
      <c r="AS24" s="21"/>
      <c r="AT24" s="21"/>
      <c r="AU24" s="21"/>
      <c r="AV24" s="21"/>
      <c r="AW24" s="21"/>
      <c r="AX24" s="21"/>
      <c r="AY24" s="21"/>
      <c r="AZ24" s="21"/>
      <c r="BA24" s="21"/>
      <c r="BB24" s="21"/>
      <c r="BC24" s="21"/>
      <c r="BD24" s="21"/>
      <c r="BE24" s="21"/>
      <c r="BF24" s="21"/>
    </row>
    <row r="25" spans="1:58" x14ac:dyDescent="0.25">
      <c r="A25" s="21" t="s">
        <v>76</v>
      </c>
      <c r="B25" s="21" t="s">
        <v>77</v>
      </c>
      <c r="C25" s="37" t="s">
        <v>71</v>
      </c>
      <c r="D25" s="37" t="s">
        <v>71</v>
      </c>
      <c r="E25" s="37" t="s">
        <v>71</v>
      </c>
      <c r="F25" s="37" t="s">
        <v>71</v>
      </c>
      <c r="G25" s="37" t="s">
        <v>71</v>
      </c>
      <c r="H25" s="37" t="s">
        <v>71</v>
      </c>
      <c r="I25" s="37" t="s">
        <v>71</v>
      </c>
      <c r="J25" s="37" t="s">
        <v>71</v>
      </c>
      <c r="K25" s="37" t="s">
        <v>71</v>
      </c>
      <c r="L25" s="37" t="s">
        <v>71</v>
      </c>
      <c r="M25" s="37" t="s">
        <v>71</v>
      </c>
      <c r="N25" s="37">
        <v>100</v>
      </c>
      <c r="O25" s="37">
        <v>91</v>
      </c>
      <c r="P25" s="37">
        <v>109</v>
      </c>
      <c r="Q25" s="37">
        <v>115</v>
      </c>
      <c r="R25" s="37">
        <v>112</v>
      </c>
      <c r="S25" s="37">
        <v>113</v>
      </c>
      <c r="T25" s="37">
        <v>114</v>
      </c>
      <c r="U25" s="37">
        <v>121</v>
      </c>
      <c r="V25" s="37">
        <v>125</v>
      </c>
      <c r="W25" s="37">
        <v>132</v>
      </c>
      <c r="X25" s="37">
        <v>136</v>
      </c>
      <c r="Y25" s="37">
        <v>145</v>
      </c>
      <c r="Z25" s="37">
        <v>142</v>
      </c>
      <c r="AA25" s="37">
        <v>155</v>
      </c>
      <c r="AB25" s="37">
        <v>152</v>
      </c>
      <c r="AC25" s="37">
        <v>167</v>
      </c>
      <c r="AD25" s="37">
        <v>171</v>
      </c>
      <c r="AE25" s="37">
        <v>173</v>
      </c>
      <c r="AF25" s="37">
        <v>172</v>
      </c>
      <c r="AG25" s="37">
        <v>182</v>
      </c>
      <c r="AH25" s="177">
        <v>87</v>
      </c>
      <c r="AI25" s="177">
        <v>133</v>
      </c>
      <c r="AJ25" s="181">
        <v>2.35</v>
      </c>
      <c r="AK25" s="29">
        <f>(Visits_to_historic_properties___by_Region[[#This Row],[2021]]-Visits_to_historic_properties___by_Region[[#This Row],[2020]])/Visits_to_historic_properties___by_Region[[#This Row],[2020]]</f>
        <v>0.52873563218390807</v>
      </c>
      <c r="AL25" s="38">
        <f>Visits_to_historic_properties___by_Region[[#This Row],[Number of visits to historic properties, 2021 (millions), (at 660 sites)]]/$AJ$31</f>
        <v>5.1699483005169952E-2</v>
      </c>
      <c r="AM25" s="39"/>
      <c r="AN25" s="21"/>
      <c r="AO25" s="234">
        <f>Visits_to_historic_properties___by_Region[[#This Row],[2021]]-Visits_to_historic_properties___by_Region[[#This Row],[2019]]</f>
        <v>-49</v>
      </c>
      <c r="AP25" s="234">
        <f>Visits_to_historic_properties___by_Region[[#This Row],[2021]]-Visits_to_historic_properties___by_Region[[#This Row],[2019]]</f>
        <v>-49</v>
      </c>
      <c r="AQ25" s="21"/>
      <c r="AR25" s="21"/>
      <c r="AS25" s="21"/>
      <c r="AT25" s="21"/>
      <c r="AU25" s="21"/>
      <c r="AV25" s="21"/>
      <c r="AW25" s="21"/>
      <c r="AX25" s="21"/>
      <c r="AY25" s="21"/>
      <c r="AZ25" s="21"/>
      <c r="BA25" s="21"/>
      <c r="BB25" s="21"/>
      <c r="BC25" s="21"/>
      <c r="BD25" s="21"/>
      <c r="BE25" s="21"/>
      <c r="BF25" s="21"/>
    </row>
    <row r="26" spans="1:58" x14ac:dyDescent="0.25">
      <c r="A26" s="21" t="s">
        <v>78</v>
      </c>
      <c r="B26" s="21" t="s">
        <v>79</v>
      </c>
      <c r="C26" s="37" t="s">
        <v>71</v>
      </c>
      <c r="D26" s="37" t="s">
        <v>71</v>
      </c>
      <c r="E26" s="37" t="s">
        <v>71</v>
      </c>
      <c r="F26" s="37" t="s">
        <v>71</v>
      </c>
      <c r="G26" s="37" t="s">
        <v>71</v>
      </c>
      <c r="H26" s="37" t="s">
        <v>71</v>
      </c>
      <c r="I26" s="37" t="s">
        <v>71</v>
      </c>
      <c r="J26" s="37" t="s">
        <v>71</v>
      </c>
      <c r="K26" s="37" t="s">
        <v>71</v>
      </c>
      <c r="L26" s="37" t="s">
        <v>71</v>
      </c>
      <c r="M26" s="37" t="s">
        <v>71</v>
      </c>
      <c r="N26" s="37">
        <v>100</v>
      </c>
      <c r="O26" s="37">
        <v>93</v>
      </c>
      <c r="P26" s="37">
        <v>96</v>
      </c>
      <c r="Q26" s="37">
        <v>96</v>
      </c>
      <c r="R26" s="37">
        <v>97</v>
      </c>
      <c r="S26" s="37">
        <v>103</v>
      </c>
      <c r="T26" s="37">
        <v>101</v>
      </c>
      <c r="U26" s="37">
        <v>109</v>
      </c>
      <c r="V26" s="37">
        <v>118</v>
      </c>
      <c r="W26" s="37">
        <v>134</v>
      </c>
      <c r="X26" s="37">
        <v>136</v>
      </c>
      <c r="Y26" s="37">
        <v>148</v>
      </c>
      <c r="Z26" s="37">
        <v>147</v>
      </c>
      <c r="AA26" s="37">
        <v>151</v>
      </c>
      <c r="AB26" s="37">
        <v>160</v>
      </c>
      <c r="AC26" s="37">
        <v>167</v>
      </c>
      <c r="AD26" s="37">
        <v>179</v>
      </c>
      <c r="AE26" s="37">
        <v>186</v>
      </c>
      <c r="AF26" s="37">
        <v>186</v>
      </c>
      <c r="AG26" s="37">
        <v>197</v>
      </c>
      <c r="AH26" s="177">
        <v>95</v>
      </c>
      <c r="AI26" s="177">
        <v>134</v>
      </c>
      <c r="AJ26" s="181">
        <v>4.5060000000000002</v>
      </c>
      <c r="AK26" s="29">
        <f>(Visits_to_historic_properties___by_Region[[#This Row],[2021]]-Visits_to_historic_properties___by_Region[[#This Row],[2020]])/Visits_to_historic_properties___by_Region[[#This Row],[2020]]</f>
        <v>0.41052631578947368</v>
      </c>
      <c r="AL26" s="38">
        <f>Visits_to_historic_properties___by_Region[[#This Row],[Number of visits to historic properties, 2021 (millions), (at 660 sites)]]/$AJ$31</f>
        <v>9.9131008689913105E-2</v>
      </c>
      <c r="AM26" s="39"/>
      <c r="AN26" s="21"/>
      <c r="AO26" s="234">
        <f>Visits_to_historic_properties___by_Region[[#This Row],[2021]]-Visits_to_historic_properties___by_Region[[#This Row],[2019]]</f>
        <v>-63</v>
      </c>
      <c r="AP26" s="234">
        <f>Visits_to_historic_properties___by_Region[[#This Row],[2021]]-Visits_to_historic_properties___by_Region[[#This Row],[2019]]</f>
        <v>-63</v>
      </c>
      <c r="AQ26" s="21"/>
      <c r="AR26" s="21"/>
      <c r="AS26" s="21"/>
      <c r="AT26" s="21"/>
      <c r="AU26" s="21"/>
      <c r="AV26" s="21"/>
      <c r="AW26" s="21"/>
      <c r="AX26" s="21"/>
      <c r="AY26" s="21"/>
      <c r="AZ26" s="21"/>
      <c r="BA26" s="21"/>
      <c r="BB26" s="21"/>
      <c r="BC26" s="21"/>
      <c r="BD26" s="21"/>
      <c r="BE26" s="21"/>
      <c r="BF26" s="21"/>
    </row>
    <row r="27" spans="1:58" x14ac:dyDescent="0.25">
      <c r="A27" s="21" t="s">
        <v>80</v>
      </c>
      <c r="B27" s="21" t="s">
        <v>81</v>
      </c>
      <c r="C27" s="37" t="s">
        <v>71</v>
      </c>
      <c r="D27" s="37" t="s">
        <v>71</v>
      </c>
      <c r="E27" s="37" t="s">
        <v>71</v>
      </c>
      <c r="F27" s="37" t="s">
        <v>71</v>
      </c>
      <c r="G27" s="37" t="s">
        <v>71</v>
      </c>
      <c r="H27" s="37" t="s">
        <v>71</v>
      </c>
      <c r="I27" s="37" t="s">
        <v>71</v>
      </c>
      <c r="J27" s="37" t="s">
        <v>71</v>
      </c>
      <c r="K27" s="37" t="s">
        <v>71</v>
      </c>
      <c r="L27" s="37" t="s">
        <v>71</v>
      </c>
      <c r="M27" s="37" t="s">
        <v>71</v>
      </c>
      <c r="N27" s="37">
        <v>100</v>
      </c>
      <c r="O27" s="37">
        <v>95</v>
      </c>
      <c r="P27" s="37">
        <v>95</v>
      </c>
      <c r="Q27" s="37">
        <v>94</v>
      </c>
      <c r="R27" s="37">
        <v>87</v>
      </c>
      <c r="S27" s="37">
        <v>88</v>
      </c>
      <c r="T27" s="37">
        <v>87</v>
      </c>
      <c r="U27" s="37">
        <v>84</v>
      </c>
      <c r="V27" s="37">
        <v>87</v>
      </c>
      <c r="W27" s="37">
        <v>93</v>
      </c>
      <c r="X27" s="37">
        <v>96</v>
      </c>
      <c r="Y27" s="37">
        <v>106</v>
      </c>
      <c r="Z27" s="37">
        <v>100</v>
      </c>
      <c r="AA27" s="37">
        <v>108</v>
      </c>
      <c r="AB27" s="37">
        <v>116</v>
      </c>
      <c r="AC27" s="37">
        <v>117</v>
      </c>
      <c r="AD27" s="37">
        <v>125</v>
      </c>
      <c r="AE27" s="37">
        <v>136</v>
      </c>
      <c r="AF27" s="37">
        <v>138</v>
      </c>
      <c r="AG27" s="37">
        <v>146</v>
      </c>
      <c r="AH27" s="177">
        <v>92</v>
      </c>
      <c r="AI27" s="177">
        <v>125</v>
      </c>
      <c r="AJ27" s="181">
        <v>4.9690000000000003</v>
      </c>
      <c r="AK27" s="29">
        <f>(Visits_to_historic_properties___by_Region[[#This Row],[2021]]-Visits_to_historic_properties___by_Region[[#This Row],[2020]])/Visits_to_historic_properties___by_Region[[#This Row],[2020]]</f>
        <v>0.35869565217391303</v>
      </c>
      <c r="AL27" s="38">
        <f>Visits_to_historic_properties___by_Region[[#This Row],[Number of visits to historic properties, 2021 (millions), (at 660 sites)]]/$AJ$31</f>
        <v>0.1093169068309317</v>
      </c>
      <c r="AM27" s="39"/>
      <c r="AN27" s="21"/>
      <c r="AO27" s="234">
        <f>Visits_to_historic_properties___by_Region[[#This Row],[2021]]-Visits_to_historic_properties___by_Region[[#This Row],[2019]]</f>
        <v>-21</v>
      </c>
      <c r="AP27" s="234">
        <f>Visits_to_historic_properties___by_Region[[#This Row],[2021]]-Visits_to_historic_properties___by_Region[[#This Row],[2019]]</f>
        <v>-21</v>
      </c>
      <c r="AQ27" s="21"/>
      <c r="AR27" s="21"/>
      <c r="AS27" s="21"/>
      <c r="AT27" s="21"/>
      <c r="AU27" s="21"/>
      <c r="AV27" s="21"/>
      <c r="AW27" s="21"/>
      <c r="AX27" s="21"/>
      <c r="AY27" s="21"/>
      <c r="AZ27" s="21"/>
      <c r="BA27" s="21"/>
      <c r="BB27" s="21"/>
      <c r="BC27" s="21"/>
      <c r="BD27" s="21"/>
      <c r="BE27" s="21"/>
      <c r="BF27" s="21"/>
    </row>
    <row r="28" spans="1:58" x14ac:dyDescent="0.25">
      <c r="A28" s="21" t="s">
        <v>82</v>
      </c>
      <c r="B28" s="21" t="s">
        <v>83</v>
      </c>
      <c r="C28" s="37" t="s">
        <v>71</v>
      </c>
      <c r="D28" s="37" t="s">
        <v>71</v>
      </c>
      <c r="E28" s="37" t="s">
        <v>71</v>
      </c>
      <c r="F28" s="37" t="s">
        <v>71</v>
      </c>
      <c r="G28" s="37" t="s">
        <v>71</v>
      </c>
      <c r="H28" s="37" t="s">
        <v>71</v>
      </c>
      <c r="I28" s="37" t="s">
        <v>71</v>
      </c>
      <c r="J28" s="37" t="s">
        <v>71</v>
      </c>
      <c r="K28" s="37" t="s">
        <v>71</v>
      </c>
      <c r="L28" s="37" t="s">
        <v>71</v>
      </c>
      <c r="M28" s="37" t="s">
        <v>71</v>
      </c>
      <c r="N28" s="37">
        <v>100</v>
      </c>
      <c r="O28" s="37">
        <v>98</v>
      </c>
      <c r="P28" s="37">
        <v>100</v>
      </c>
      <c r="Q28" s="37">
        <v>103</v>
      </c>
      <c r="R28" s="37">
        <v>109</v>
      </c>
      <c r="S28" s="37">
        <v>108</v>
      </c>
      <c r="T28" s="37">
        <v>115</v>
      </c>
      <c r="U28" s="37">
        <v>117</v>
      </c>
      <c r="V28" s="37">
        <v>132</v>
      </c>
      <c r="W28" s="37">
        <v>138</v>
      </c>
      <c r="X28" s="37">
        <v>147</v>
      </c>
      <c r="Y28" s="37">
        <v>160</v>
      </c>
      <c r="Z28" s="37">
        <v>154</v>
      </c>
      <c r="AA28" s="37">
        <v>175</v>
      </c>
      <c r="AB28" s="37">
        <v>177</v>
      </c>
      <c r="AC28" s="37">
        <v>169</v>
      </c>
      <c r="AD28" s="37">
        <v>168</v>
      </c>
      <c r="AE28" s="37">
        <v>172</v>
      </c>
      <c r="AF28" s="37">
        <v>170</v>
      </c>
      <c r="AG28" s="37">
        <v>179</v>
      </c>
      <c r="AH28" s="177">
        <v>41</v>
      </c>
      <c r="AI28" s="177">
        <v>57</v>
      </c>
      <c r="AJ28" s="181">
        <v>6.09</v>
      </c>
      <c r="AK28" s="29">
        <f>(Visits_to_historic_properties___by_Region[[#This Row],[2021]]-Visits_to_historic_properties___by_Region[[#This Row],[2020]])/Visits_to_historic_properties___by_Region[[#This Row],[2020]]</f>
        <v>0.3902439024390244</v>
      </c>
      <c r="AL28" s="38">
        <f>Visits_to_historic_properties___by_Region[[#This Row],[Number of visits to historic properties, 2021 (millions), (at 660 sites)]]/$AJ$31</f>
        <v>0.13397866021339785</v>
      </c>
      <c r="AM28" s="39"/>
      <c r="AN28" s="21"/>
      <c r="AO28" s="234">
        <f>Visits_to_historic_properties___by_Region[[#This Row],[2021]]-Visits_to_historic_properties___by_Region[[#This Row],[2019]]</f>
        <v>-122</v>
      </c>
      <c r="AP28" s="234">
        <f>Visits_to_historic_properties___by_Region[[#This Row],[2021]]-Visits_to_historic_properties___by_Region[[#This Row],[2019]]</f>
        <v>-122</v>
      </c>
      <c r="AQ28" s="21"/>
      <c r="AR28" s="21"/>
      <c r="AS28" s="21"/>
      <c r="AT28" s="21"/>
      <c r="AU28" s="21"/>
      <c r="AV28" s="21"/>
      <c r="AW28" s="21"/>
      <c r="AX28" s="21"/>
      <c r="AY28" s="21"/>
      <c r="AZ28" s="21"/>
      <c r="BA28" s="21"/>
      <c r="BB28" s="21"/>
      <c r="BC28" s="21"/>
      <c r="BD28" s="21"/>
      <c r="BE28" s="21"/>
      <c r="BF28" s="21"/>
    </row>
    <row r="29" spans="1:58" x14ac:dyDescent="0.25">
      <c r="A29" s="21" t="s">
        <v>84</v>
      </c>
      <c r="B29" s="21" t="s">
        <v>85</v>
      </c>
      <c r="C29" s="37" t="s">
        <v>71</v>
      </c>
      <c r="D29" s="37" t="s">
        <v>71</v>
      </c>
      <c r="E29" s="37" t="s">
        <v>71</v>
      </c>
      <c r="F29" s="37" t="s">
        <v>71</v>
      </c>
      <c r="G29" s="37" t="s">
        <v>71</v>
      </c>
      <c r="H29" s="37" t="s">
        <v>71</v>
      </c>
      <c r="I29" s="37" t="s">
        <v>71</v>
      </c>
      <c r="J29" s="37" t="s">
        <v>71</v>
      </c>
      <c r="K29" s="37" t="s">
        <v>71</v>
      </c>
      <c r="L29" s="37" t="s">
        <v>71</v>
      </c>
      <c r="M29" s="37" t="s">
        <v>71</v>
      </c>
      <c r="N29" s="37">
        <v>100</v>
      </c>
      <c r="O29" s="37">
        <v>95</v>
      </c>
      <c r="P29" s="37">
        <v>100</v>
      </c>
      <c r="Q29" s="37">
        <v>105</v>
      </c>
      <c r="R29" s="37">
        <v>103</v>
      </c>
      <c r="S29" s="37">
        <v>106</v>
      </c>
      <c r="T29" s="37">
        <v>103</v>
      </c>
      <c r="U29" s="37">
        <v>105</v>
      </c>
      <c r="V29" s="37">
        <v>104</v>
      </c>
      <c r="W29" s="37">
        <v>117</v>
      </c>
      <c r="X29" s="37">
        <v>115</v>
      </c>
      <c r="Y29" s="37">
        <v>127</v>
      </c>
      <c r="Z29" s="37">
        <v>122</v>
      </c>
      <c r="AA29" s="37">
        <v>130</v>
      </c>
      <c r="AB29" s="37">
        <v>125</v>
      </c>
      <c r="AC29" s="37">
        <v>131</v>
      </c>
      <c r="AD29" s="37">
        <v>137</v>
      </c>
      <c r="AE29" s="37">
        <v>142</v>
      </c>
      <c r="AF29" s="37">
        <v>141</v>
      </c>
      <c r="AG29" s="37">
        <v>152</v>
      </c>
      <c r="AH29" s="177">
        <v>74</v>
      </c>
      <c r="AI29" s="177">
        <v>99</v>
      </c>
      <c r="AJ29" s="181">
        <v>10.018000000000001</v>
      </c>
      <c r="AK29" s="29">
        <f>(Visits_to_historic_properties___by_Region[[#This Row],[2021]]-Visits_to_historic_properties___by_Region[[#This Row],[2020]])/Visits_to_historic_properties___by_Region[[#This Row],[2020]]</f>
        <v>0.33783783783783783</v>
      </c>
      <c r="AL29" s="38">
        <f>Visits_to_historic_properties___by_Region[[#This Row],[Number of visits to historic properties, 2021 (millions), (at 660 sites)]]/$AJ$31</f>
        <v>0.2203937960620394</v>
      </c>
      <c r="AM29" s="39"/>
      <c r="AN29" s="21"/>
      <c r="AO29" s="234">
        <f>Visits_to_historic_properties___by_Region[[#This Row],[2021]]-Visits_to_historic_properties___by_Region[[#This Row],[2019]]</f>
        <v>-53</v>
      </c>
      <c r="AP29" s="234">
        <f>Visits_to_historic_properties___by_Region[[#This Row],[2021]]-Visits_to_historic_properties___by_Region[[#This Row],[2019]]</f>
        <v>-53</v>
      </c>
      <c r="AQ29" s="21"/>
      <c r="AR29" s="21"/>
      <c r="AS29" s="21"/>
      <c r="AT29" s="21"/>
      <c r="AU29" s="21"/>
      <c r="AV29" s="21"/>
      <c r="AW29" s="21"/>
      <c r="AX29" s="21"/>
      <c r="AY29" s="21"/>
      <c r="AZ29" s="21"/>
      <c r="BA29" s="21"/>
      <c r="BB29" s="21"/>
      <c r="BC29" s="21"/>
      <c r="BD29" s="21"/>
      <c r="BE29" s="21"/>
      <c r="BF29" s="21"/>
    </row>
    <row r="30" spans="1:58" x14ac:dyDescent="0.25">
      <c r="A30" s="21" t="s">
        <v>86</v>
      </c>
      <c r="B30" s="21" t="s">
        <v>87</v>
      </c>
      <c r="C30" s="37" t="s">
        <v>71</v>
      </c>
      <c r="D30" s="37" t="s">
        <v>71</v>
      </c>
      <c r="E30" s="37" t="s">
        <v>71</v>
      </c>
      <c r="F30" s="37" t="s">
        <v>71</v>
      </c>
      <c r="G30" s="37" t="s">
        <v>71</v>
      </c>
      <c r="H30" s="37" t="s">
        <v>71</v>
      </c>
      <c r="I30" s="37" t="s">
        <v>71</v>
      </c>
      <c r="J30" s="37" t="s">
        <v>71</v>
      </c>
      <c r="K30" s="37" t="s">
        <v>71</v>
      </c>
      <c r="L30" s="37" t="s">
        <v>71</v>
      </c>
      <c r="M30" s="37" t="s">
        <v>71</v>
      </c>
      <c r="N30" s="37">
        <v>100</v>
      </c>
      <c r="O30" s="37">
        <v>92</v>
      </c>
      <c r="P30" s="37">
        <v>99</v>
      </c>
      <c r="Q30" s="37">
        <v>96</v>
      </c>
      <c r="R30" s="37">
        <v>92</v>
      </c>
      <c r="S30" s="37">
        <v>89</v>
      </c>
      <c r="T30" s="37">
        <v>90</v>
      </c>
      <c r="U30" s="37">
        <v>90</v>
      </c>
      <c r="V30" s="37">
        <v>88</v>
      </c>
      <c r="W30" s="37">
        <v>95</v>
      </c>
      <c r="X30" s="37">
        <v>98</v>
      </c>
      <c r="Y30" s="37">
        <v>101</v>
      </c>
      <c r="Z30" s="37">
        <v>97</v>
      </c>
      <c r="AA30" s="37">
        <v>101</v>
      </c>
      <c r="AB30" s="37">
        <v>104</v>
      </c>
      <c r="AC30" s="37">
        <v>111</v>
      </c>
      <c r="AD30" s="37">
        <v>118</v>
      </c>
      <c r="AE30" s="37">
        <v>125</v>
      </c>
      <c r="AF30" s="37">
        <v>124</v>
      </c>
      <c r="AG30" s="37">
        <v>130</v>
      </c>
      <c r="AH30" s="177">
        <v>49</v>
      </c>
      <c r="AI30" s="177">
        <v>74</v>
      </c>
      <c r="AJ30" s="181">
        <v>9.1509999999999998</v>
      </c>
      <c r="AK30" s="29">
        <f>(Visits_to_historic_properties___by_Region[[#This Row],[2021]]-Visits_to_historic_properties___by_Region[[#This Row],[2020]])/Visits_to_historic_properties___by_Region[[#This Row],[2020]]</f>
        <v>0.51020408163265307</v>
      </c>
      <c r="AL30" s="38">
        <f>Visits_to_historic_properties___by_Region[[#This Row],[Number of visits to historic properties, 2021 (millions), (at 660 sites)]]/$AJ$31</f>
        <v>0.20131998680013199</v>
      </c>
      <c r="AM30" s="39"/>
      <c r="AN30" s="21"/>
      <c r="AO30" s="234">
        <f>Visits_to_historic_properties___by_Region[[#This Row],[2021]]-Visits_to_historic_properties___by_Region[[#This Row],[2019]]</f>
        <v>-56</v>
      </c>
      <c r="AP30" s="234">
        <f>Visits_to_historic_properties___by_Region[[#This Row],[2021]]-Visits_to_historic_properties___by_Region[[#This Row],[2019]]</f>
        <v>-56</v>
      </c>
      <c r="AQ30" s="21"/>
      <c r="AR30" s="21"/>
      <c r="AS30" s="21"/>
      <c r="AT30" s="21"/>
      <c r="AU30" s="21"/>
      <c r="AV30" s="21"/>
      <c r="AW30" s="21"/>
      <c r="AX30" s="21"/>
      <c r="AY30" s="21"/>
      <c r="AZ30" s="21"/>
      <c r="BA30" s="21"/>
      <c r="BB30" s="21"/>
      <c r="BC30" s="21"/>
      <c r="BD30" s="21"/>
      <c r="BE30" s="21"/>
      <c r="BF30" s="21"/>
    </row>
    <row r="31" spans="1:58" s="12" customFormat="1" x14ac:dyDescent="0.25">
      <c r="A31" s="12" t="s">
        <v>88</v>
      </c>
      <c r="B31" s="12" t="s">
        <v>89</v>
      </c>
      <c r="C31" s="40" t="s">
        <v>71</v>
      </c>
      <c r="D31" s="40" t="s">
        <v>71</v>
      </c>
      <c r="E31" s="40" t="s">
        <v>71</v>
      </c>
      <c r="F31" s="40" t="s">
        <v>71</v>
      </c>
      <c r="G31" s="40" t="s">
        <v>71</v>
      </c>
      <c r="H31" s="40" t="s">
        <v>71</v>
      </c>
      <c r="I31" s="40" t="s">
        <v>71</v>
      </c>
      <c r="J31" s="40" t="s">
        <v>71</v>
      </c>
      <c r="K31" s="40" t="s">
        <v>71</v>
      </c>
      <c r="L31" s="40" t="s">
        <v>71</v>
      </c>
      <c r="M31" s="40" t="s">
        <v>71</v>
      </c>
      <c r="N31" s="40">
        <v>100</v>
      </c>
      <c r="O31" s="40">
        <v>96</v>
      </c>
      <c r="P31" s="40">
        <v>104</v>
      </c>
      <c r="Q31" s="40">
        <v>107</v>
      </c>
      <c r="R31" s="40">
        <v>106</v>
      </c>
      <c r="S31" s="40">
        <v>107</v>
      </c>
      <c r="T31" s="40">
        <v>109</v>
      </c>
      <c r="U31" s="40">
        <v>111</v>
      </c>
      <c r="V31" s="40">
        <v>113</v>
      </c>
      <c r="W31" s="40">
        <v>123</v>
      </c>
      <c r="X31" s="40">
        <v>125</v>
      </c>
      <c r="Y31" s="40">
        <v>134</v>
      </c>
      <c r="Z31" s="40">
        <v>130</v>
      </c>
      <c r="AA31" s="40">
        <v>139</v>
      </c>
      <c r="AB31" s="40">
        <v>143</v>
      </c>
      <c r="AC31" s="40">
        <v>147</v>
      </c>
      <c r="AD31" s="40">
        <v>152</v>
      </c>
      <c r="AE31" s="40">
        <v>159</v>
      </c>
      <c r="AF31" s="40">
        <v>158</v>
      </c>
      <c r="AG31" s="40">
        <v>166</v>
      </c>
      <c r="AH31" s="178">
        <v>66</v>
      </c>
      <c r="AI31" s="178">
        <v>94</v>
      </c>
      <c r="AJ31" s="182">
        <v>45.454999999999998</v>
      </c>
      <c r="AK31" s="33">
        <f>(Visits_to_historic_properties___by_Region[[#This Row],[2021]]-Visits_to_historic_properties___by_Region[[#This Row],[2020]])/Visits_to_historic_properties___by_Region[[#This Row],[2020]]</f>
        <v>0.42424242424242425</v>
      </c>
      <c r="AL31" s="41">
        <f>Visits_to_historic_properties___by_Region[[#This Row],[Number of visits to historic properties, 2021 (millions), (at 660 sites)]]/$AJ$31</f>
        <v>1</v>
      </c>
      <c r="AM31" s="42"/>
      <c r="AO31" s="234">
        <f>Visits_to_historic_properties___by_Region[[#This Row],[2021]]-Visits_to_historic_properties___by_Region[[#This Row],[2019]]</f>
        <v>-72</v>
      </c>
      <c r="AP31" s="234">
        <f>Visits_to_historic_properties___by_Region[[#This Row],[2021]]-Visits_to_historic_properties___by_Region[[#This Row],[2019]]</f>
        <v>-72</v>
      </c>
    </row>
    <row r="32" spans="1:58" s="12" customFormat="1" x14ac:dyDescent="0.25">
      <c r="B32" t="s">
        <v>90</v>
      </c>
      <c r="C32"/>
      <c r="D32"/>
      <c r="E32"/>
      <c r="F32"/>
      <c r="G32"/>
      <c r="H32"/>
      <c r="I32"/>
      <c r="J32"/>
      <c r="K32"/>
      <c r="L32"/>
      <c r="M32"/>
      <c r="N32"/>
      <c r="O32"/>
      <c r="P32"/>
      <c r="Q32"/>
      <c r="R32"/>
      <c r="S32"/>
      <c r="T32"/>
      <c r="U32"/>
      <c r="V32"/>
      <c r="W32"/>
      <c r="X32"/>
      <c r="Y32"/>
      <c r="Z32"/>
      <c r="AA32"/>
      <c r="AB32"/>
      <c r="AC32"/>
      <c r="AD32"/>
      <c r="AE32"/>
      <c r="AF32"/>
      <c r="AG32"/>
      <c r="AH32"/>
      <c r="AI32"/>
      <c r="AJ32"/>
      <c r="AK32"/>
    </row>
    <row r="33" spans="1:57" s="35" customFormat="1" ht="12" x14ac:dyDescent="0.25">
      <c r="B33" s="35" t="s">
        <v>91</v>
      </c>
    </row>
    <row r="34" spans="1:57" x14ac:dyDescent="0.25">
      <c r="A34" s="21"/>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1"/>
      <c r="AJ34" s="21"/>
      <c r="AK34" s="21"/>
      <c r="AL34" s="21"/>
      <c r="AM34" s="21"/>
      <c r="AN34" s="21"/>
      <c r="AO34" s="21"/>
      <c r="AP34" s="21"/>
      <c r="AQ34" s="21"/>
      <c r="AR34" s="21"/>
      <c r="AS34" s="21"/>
      <c r="AT34" s="21"/>
      <c r="AU34" s="21"/>
      <c r="AV34" s="21"/>
      <c r="AW34" s="21"/>
      <c r="AX34" s="21"/>
      <c r="AY34" s="21"/>
      <c r="AZ34" s="21"/>
      <c r="BA34" s="21"/>
      <c r="BB34" s="21"/>
      <c r="BC34" s="21"/>
    </row>
    <row r="35" spans="1:57" s="45" customFormat="1" ht="5.0999999999999996" customHeight="1" x14ac:dyDescent="0.25">
      <c r="A35" s="43"/>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3"/>
      <c r="AJ35" s="43"/>
      <c r="AK35" s="43"/>
      <c r="AL35" s="43"/>
      <c r="AM35" s="43"/>
      <c r="AN35" s="43"/>
      <c r="AO35" s="43"/>
      <c r="AP35" s="43"/>
      <c r="AQ35" s="43"/>
      <c r="AR35" s="43"/>
      <c r="AS35" s="43"/>
      <c r="AT35" s="43"/>
      <c r="AU35" s="43"/>
      <c r="AV35" s="43"/>
      <c r="AW35" s="43"/>
      <c r="AX35" s="43"/>
      <c r="AY35" s="43"/>
      <c r="AZ35" s="43"/>
      <c r="BA35" s="43"/>
      <c r="BB35" s="43"/>
      <c r="BC35" s="43"/>
    </row>
    <row r="36" spans="1:57" s="27" customFormat="1" ht="18.75" x14ac:dyDescent="0.3">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row>
    <row r="37" spans="1:57" s="24" customFormat="1" ht="27.75" x14ac:dyDescent="0.45">
      <c r="A37" s="23"/>
      <c r="B37" s="23" t="s">
        <v>92</v>
      </c>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row>
    <row r="38" spans="1:57" s="27" customFormat="1" ht="18.75" x14ac:dyDescent="0.3">
      <c r="A38" s="26"/>
      <c r="B38" s="26" t="s">
        <v>93</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row>
    <row r="39" spans="1:57" s="18" customFormat="1" ht="60" x14ac:dyDescent="0.25">
      <c r="A39" s="20" t="s">
        <v>65</v>
      </c>
      <c r="B39" s="20" t="s">
        <v>94</v>
      </c>
      <c r="C39" s="20" t="s">
        <v>95</v>
      </c>
      <c r="D39" s="20" t="s">
        <v>96</v>
      </c>
      <c r="E39" s="20" t="s">
        <v>97</v>
      </c>
      <c r="F39" s="20" t="s">
        <v>98</v>
      </c>
      <c r="G39" s="20" t="s">
        <v>99</v>
      </c>
      <c r="H39" s="20" t="s">
        <v>100</v>
      </c>
      <c r="I39" s="20" t="s">
        <v>101</v>
      </c>
      <c r="J39" s="20" t="s">
        <v>102</v>
      </c>
      <c r="K39" s="20" t="s">
        <v>103</v>
      </c>
      <c r="L39" s="20" t="s">
        <v>104</v>
      </c>
      <c r="M39" s="20" t="s">
        <v>105</v>
      </c>
      <c r="N39" s="20" t="s">
        <v>106</v>
      </c>
      <c r="O39" s="20" t="s">
        <v>107</v>
      </c>
      <c r="P39" s="20" t="s">
        <v>108</v>
      </c>
      <c r="Q39" s="20" t="s">
        <v>109</v>
      </c>
      <c r="R39" s="20" t="s">
        <v>110</v>
      </c>
      <c r="S39" s="20" t="s">
        <v>111</v>
      </c>
      <c r="T39" s="20" t="s">
        <v>112</v>
      </c>
      <c r="U39" s="20" t="s">
        <v>53</v>
      </c>
      <c r="V39" s="20"/>
      <c r="W39" s="21"/>
      <c r="X39" s="20"/>
      <c r="Y39" s="20"/>
      <c r="Z39" s="20"/>
      <c r="AA39" s="20"/>
      <c r="AB39" s="20"/>
      <c r="AC39" s="20"/>
      <c r="AD39" s="20"/>
      <c r="AE39" s="20"/>
      <c r="AF39" s="20"/>
      <c r="AG39" s="20"/>
      <c r="AH39" s="20"/>
      <c r="AI39" s="20"/>
      <c r="AJ39" s="20"/>
      <c r="AK39" s="20"/>
      <c r="AL39" s="20"/>
      <c r="AM39" s="20"/>
      <c r="AN39" s="20"/>
      <c r="AO39" s="21"/>
      <c r="AP39" s="21"/>
      <c r="AQ39" s="21"/>
      <c r="AR39" s="21"/>
      <c r="AS39" s="21"/>
      <c r="AT39" s="21"/>
      <c r="AU39" s="21"/>
      <c r="AV39" s="21"/>
      <c r="AW39" s="21"/>
      <c r="AX39" s="21"/>
      <c r="AY39" s="21"/>
      <c r="AZ39" s="21"/>
      <c r="BA39" s="21"/>
      <c r="BB39" s="21"/>
      <c r="BC39" s="21"/>
      <c r="BD39" s="21"/>
      <c r="BE39" s="21"/>
    </row>
    <row r="40" spans="1:57" x14ac:dyDescent="0.25">
      <c r="A40" s="21" t="s">
        <v>72</v>
      </c>
      <c r="B40" s="21" t="s">
        <v>73</v>
      </c>
      <c r="C40" s="37">
        <v>195312</v>
      </c>
      <c r="D40" s="37">
        <v>175302</v>
      </c>
      <c r="E40" s="37">
        <v>188560</v>
      </c>
      <c r="F40" s="37">
        <v>181210</v>
      </c>
      <c r="G40" s="37">
        <v>165617</v>
      </c>
      <c r="H40" s="37">
        <v>160818</v>
      </c>
      <c r="I40" s="37">
        <v>177253</v>
      </c>
      <c r="J40" s="37">
        <v>188553</v>
      </c>
      <c r="K40" s="37">
        <v>186720</v>
      </c>
      <c r="L40" s="37">
        <v>110491</v>
      </c>
      <c r="M40" s="37">
        <v>126467</v>
      </c>
      <c r="N40" s="37">
        <v>265461</v>
      </c>
      <c r="O40" s="37">
        <v>128981</v>
      </c>
      <c r="P40" s="37">
        <v>48867</v>
      </c>
      <c r="Q40" s="177">
        <v>105628</v>
      </c>
      <c r="R40" s="29">
        <f>(Number_of_visits_to_staffed_English_Heritage_sites[[#This Row],[2021/22]]-Number_of_visits_to_staffed_English_Heritage_sites[[#This Row],[2007/08]])/Number_of_visits_to_staffed_English_Heritage_sites[[#This Row],[2007/08]]</f>
        <v>-0.45918325550913408</v>
      </c>
      <c r="S40" s="29">
        <f>(Number_of_visits_to_staffed_English_Heritage_sites[[#This Row],[2021/22]]-Number_of_visits_to_staffed_English_Heritage_sites[[#This Row],[2020/21]])/Number_of_visits_to_staffed_English_Heritage_sites[[#This Row],[2020/21]]</f>
        <v>1.1615405079092229</v>
      </c>
      <c r="T40" s="29">
        <f>Number_of_visits_to_staffed_English_Heritage_sites[[#This Row],[2021/22]]/$Q$49</f>
        <v>2.5159288009394123E-2</v>
      </c>
      <c r="U40" s="30"/>
      <c r="V40" s="20"/>
      <c r="W40" s="20"/>
      <c r="X40" s="20"/>
      <c r="Y40" s="20"/>
      <c r="Z40" s="20"/>
      <c r="AA40" s="20"/>
      <c r="AB40" s="20"/>
      <c r="AC40" s="20"/>
      <c r="AD40" s="20"/>
      <c r="AE40" s="20"/>
      <c r="AF40" s="20"/>
      <c r="AG40" s="20"/>
      <c r="AH40" s="20"/>
      <c r="AI40" s="20"/>
      <c r="AJ40" s="20"/>
      <c r="AK40" s="20"/>
      <c r="AL40" s="20"/>
      <c r="AM40" s="21"/>
      <c r="AN40" s="21"/>
      <c r="AO40" s="21"/>
      <c r="AP40" s="21"/>
      <c r="AQ40" s="21"/>
      <c r="AR40" s="21"/>
      <c r="AS40" s="21"/>
      <c r="AT40" s="21"/>
      <c r="AU40" s="21"/>
      <c r="AV40" s="21"/>
      <c r="AW40" s="21"/>
      <c r="AX40" s="21"/>
      <c r="AY40" s="21"/>
      <c r="AZ40" s="21"/>
      <c r="BA40" s="21"/>
      <c r="BB40" s="21"/>
      <c r="BC40" s="21"/>
      <c r="BD40" s="21"/>
      <c r="BE40" s="21"/>
    </row>
    <row r="41" spans="1:57" x14ac:dyDescent="0.25">
      <c r="A41" s="21" t="s">
        <v>76</v>
      </c>
      <c r="B41" s="21" t="s">
        <v>77</v>
      </c>
      <c r="C41" s="37">
        <v>261758</v>
      </c>
      <c r="D41" s="37">
        <v>244800</v>
      </c>
      <c r="E41" s="37">
        <v>259883</v>
      </c>
      <c r="F41" s="37">
        <v>247281</v>
      </c>
      <c r="G41" s="37">
        <v>217884</v>
      </c>
      <c r="H41" s="37">
        <v>203233</v>
      </c>
      <c r="I41" s="37">
        <v>227960</v>
      </c>
      <c r="J41" s="37">
        <v>234510</v>
      </c>
      <c r="K41" s="37">
        <v>229599</v>
      </c>
      <c r="L41" s="37">
        <v>225329</v>
      </c>
      <c r="M41" s="37">
        <v>270235</v>
      </c>
      <c r="N41" s="37">
        <v>201369</v>
      </c>
      <c r="O41" s="37">
        <v>182607</v>
      </c>
      <c r="P41" s="37">
        <v>63531</v>
      </c>
      <c r="Q41" s="177">
        <v>165307</v>
      </c>
      <c r="R41" s="29">
        <f>(Number_of_visits_to_staffed_English_Heritage_sites[[#This Row],[2021/22]]-Number_of_visits_to_staffed_English_Heritage_sites[[#This Row],[2007/08]])/Number_of_visits_to_staffed_English_Heritage_sites[[#This Row],[2007/08]]</f>
        <v>-0.36847393393898181</v>
      </c>
      <c r="S41" s="29">
        <f>(Number_of_visits_to_staffed_English_Heritage_sites[[#This Row],[2021/22]]-Number_of_visits_to_staffed_English_Heritage_sites[[#This Row],[2020/21]])/Number_of_visits_to_staffed_English_Heritage_sites[[#This Row],[2020/21]]</f>
        <v>1.6019895798901325</v>
      </c>
      <c r="T41" s="29">
        <f>Number_of_visits_to_staffed_English_Heritage_sites[[#This Row],[2021/22]]/$Q$49</f>
        <v>3.9374090420806168E-2</v>
      </c>
      <c r="U41" s="30"/>
      <c r="V41" s="20"/>
      <c r="W41" s="20"/>
      <c r="X41" s="20"/>
      <c r="Y41" s="20"/>
      <c r="Z41" s="20"/>
      <c r="AA41" s="20"/>
      <c r="AB41" s="20"/>
      <c r="AC41" s="20"/>
      <c r="AD41" s="20"/>
      <c r="AE41" s="20"/>
      <c r="AF41" s="20"/>
      <c r="AG41" s="20"/>
      <c r="AH41" s="20"/>
      <c r="AI41" s="20"/>
      <c r="AJ41" s="20"/>
      <c r="AK41" s="20"/>
      <c r="AL41" s="20"/>
      <c r="AM41" s="21"/>
      <c r="AN41" s="21"/>
      <c r="AO41" s="21"/>
      <c r="AP41" s="21"/>
      <c r="AQ41" s="21"/>
      <c r="AR41" s="21"/>
      <c r="AS41" s="21"/>
      <c r="AT41" s="21"/>
      <c r="AU41" s="21"/>
      <c r="AV41" s="21"/>
      <c r="AW41" s="21"/>
      <c r="AX41" s="21"/>
      <c r="AY41" s="21"/>
      <c r="AZ41" s="21"/>
      <c r="BA41" s="21"/>
      <c r="BB41" s="21"/>
      <c r="BC41" s="21"/>
      <c r="BD41" s="21"/>
      <c r="BE41" s="21"/>
    </row>
    <row r="42" spans="1:57" x14ac:dyDescent="0.25">
      <c r="A42" s="21" t="s">
        <v>78</v>
      </c>
      <c r="B42" s="21" t="s">
        <v>79</v>
      </c>
      <c r="C42" s="37">
        <v>285054</v>
      </c>
      <c r="D42" s="37">
        <v>265521</v>
      </c>
      <c r="E42" s="37">
        <v>328797</v>
      </c>
      <c r="F42" s="37">
        <v>310472</v>
      </c>
      <c r="G42" s="37">
        <v>331862</v>
      </c>
      <c r="H42" s="37">
        <v>269777</v>
      </c>
      <c r="I42" s="37">
        <v>301903</v>
      </c>
      <c r="J42" s="37">
        <v>298515</v>
      </c>
      <c r="K42" s="37">
        <v>311786</v>
      </c>
      <c r="L42" s="37">
        <v>361935</v>
      </c>
      <c r="M42" s="37">
        <v>388524</v>
      </c>
      <c r="N42" s="37">
        <v>379193</v>
      </c>
      <c r="O42" s="37">
        <v>364853</v>
      </c>
      <c r="P42" s="37">
        <v>180655</v>
      </c>
      <c r="Q42" s="177">
        <v>375586</v>
      </c>
      <c r="R42" s="29">
        <f>(Number_of_visits_to_staffed_English_Heritage_sites[[#This Row],[2021/22]]-Number_of_visits_to_staffed_English_Heritage_sites[[#This Row],[2007/08]])/Number_of_visits_to_staffed_English_Heritage_sites[[#This Row],[2007/08]]</f>
        <v>0.31759596427343589</v>
      </c>
      <c r="S42" s="29">
        <f>(Number_of_visits_to_staffed_English_Heritage_sites[[#This Row],[2021/22]]-Number_of_visits_to_staffed_English_Heritage_sites[[#This Row],[2020/21]])/Number_of_visits_to_staffed_English_Heritage_sites[[#This Row],[2020/21]]</f>
        <v>1.0790235531814785</v>
      </c>
      <c r="T42" s="29">
        <f>Number_of_visits_to_staffed_English_Heritage_sites[[#This Row],[2021/22]]/$Q$49</f>
        <v>8.9459957078580496E-2</v>
      </c>
      <c r="U42" s="30"/>
      <c r="V42" s="20"/>
      <c r="W42" s="20"/>
      <c r="X42" s="20"/>
      <c r="Y42" s="20"/>
      <c r="Z42" s="20"/>
      <c r="AA42" s="20"/>
      <c r="AB42" s="20"/>
      <c r="AC42" s="20"/>
      <c r="AD42" s="20"/>
      <c r="AE42" s="20"/>
      <c r="AF42" s="20"/>
      <c r="AG42" s="20"/>
      <c r="AH42" s="20"/>
      <c r="AI42" s="20"/>
      <c r="AJ42" s="20"/>
      <c r="AK42" s="20"/>
      <c r="AL42" s="20"/>
      <c r="AM42" s="21"/>
      <c r="AN42" s="21"/>
      <c r="AO42" s="21"/>
      <c r="AP42" s="21"/>
      <c r="AQ42" s="21"/>
      <c r="AR42" s="21"/>
      <c r="AS42" s="21"/>
      <c r="AT42" s="21"/>
      <c r="AU42" s="21"/>
      <c r="AV42" s="21"/>
      <c r="AW42" s="21"/>
      <c r="AX42" s="21"/>
      <c r="AY42" s="21"/>
      <c r="AZ42" s="21"/>
      <c r="BA42" s="21"/>
      <c r="BB42" s="21"/>
      <c r="BC42" s="21"/>
      <c r="BD42" s="21"/>
      <c r="BE42" s="21"/>
    </row>
    <row r="43" spans="1:57" x14ac:dyDescent="0.25">
      <c r="A43" s="21" t="s">
        <v>80</v>
      </c>
      <c r="B43" s="21" t="s">
        <v>81</v>
      </c>
      <c r="C43" s="37">
        <v>295995</v>
      </c>
      <c r="D43" s="37">
        <v>312626</v>
      </c>
      <c r="E43" s="37">
        <v>360381</v>
      </c>
      <c r="F43" s="37">
        <v>376580</v>
      </c>
      <c r="G43" s="37">
        <v>398815</v>
      </c>
      <c r="H43" s="37">
        <v>383790</v>
      </c>
      <c r="I43" s="37">
        <v>421252</v>
      </c>
      <c r="J43" s="37">
        <v>430490</v>
      </c>
      <c r="K43" s="37">
        <v>451315</v>
      </c>
      <c r="L43" s="37">
        <v>461309</v>
      </c>
      <c r="M43" s="37">
        <v>520378</v>
      </c>
      <c r="N43" s="37">
        <v>500608</v>
      </c>
      <c r="O43" s="37">
        <v>484131</v>
      </c>
      <c r="P43" s="37">
        <v>253912</v>
      </c>
      <c r="Q43" s="177">
        <v>475392</v>
      </c>
      <c r="R43" s="29">
        <f>(Number_of_visits_to_staffed_English_Heritage_sites[[#This Row],[2021/22]]-Number_of_visits_to_staffed_English_Heritage_sites[[#This Row],[2007/08]])/Number_of_visits_to_staffed_English_Heritage_sites[[#This Row],[2007/08]]</f>
        <v>0.60608118380378051</v>
      </c>
      <c r="S43" s="29">
        <f>(Number_of_visits_to_staffed_English_Heritage_sites[[#This Row],[2021/22]]-Number_of_visits_to_staffed_English_Heritage_sites[[#This Row],[2020/21]])/Number_of_visits_to_staffed_English_Heritage_sites[[#This Row],[2020/21]]</f>
        <v>0.8722707079618135</v>
      </c>
      <c r="T43" s="29">
        <f>Number_of_visits_to_staffed_English_Heritage_sites[[#This Row],[2021/22]]/$Q$49</f>
        <v>0.11323251642899507</v>
      </c>
      <c r="U43" s="30"/>
      <c r="V43" s="20"/>
      <c r="W43" s="20"/>
      <c r="X43" s="20"/>
      <c r="Y43" s="20"/>
      <c r="Z43" s="20"/>
      <c r="AA43" s="20"/>
      <c r="AB43" s="20"/>
      <c r="AC43" s="20"/>
      <c r="AD43" s="20"/>
      <c r="AE43" s="20"/>
      <c r="AF43" s="20"/>
      <c r="AG43" s="20"/>
      <c r="AH43" s="20"/>
      <c r="AI43" s="20"/>
      <c r="AJ43" s="20"/>
      <c r="AK43" s="20"/>
      <c r="AL43" s="20"/>
      <c r="AM43" s="21"/>
      <c r="AN43" s="21"/>
      <c r="AO43" s="21"/>
      <c r="AP43" s="21"/>
      <c r="AQ43" s="21"/>
      <c r="AR43" s="21"/>
      <c r="AS43" s="21"/>
      <c r="AT43" s="21"/>
      <c r="AU43" s="21"/>
      <c r="AV43" s="21"/>
      <c r="AW43" s="21"/>
      <c r="AX43" s="21"/>
      <c r="AY43" s="21"/>
      <c r="AZ43" s="21"/>
      <c r="BA43" s="21"/>
      <c r="BB43" s="21"/>
      <c r="BC43" s="21"/>
      <c r="BD43" s="21"/>
      <c r="BE43" s="21"/>
    </row>
    <row r="44" spans="1:57" x14ac:dyDescent="0.25">
      <c r="A44" s="21" t="s">
        <v>82</v>
      </c>
      <c r="B44" s="21" t="s">
        <v>83</v>
      </c>
      <c r="C44" s="37">
        <v>341328</v>
      </c>
      <c r="D44" s="37">
        <v>319149</v>
      </c>
      <c r="E44" s="37">
        <v>374545</v>
      </c>
      <c r="F44" s="37">
        <v>362641</v>
      </c>
      <c r="G44" s="37">
        <v>337559</v>
      </c>
      <c r="H44" s="37">
        <v>215566</v>
      </c>
      <c r="I44" s="37">
        <v>275378</v>
      </c>
      <c r="J44" s="37">
        <v>433239</v>
      </c>
      <c r="K44" s="37">
        <v>461933</v>
      </c>
      <c r="L44" s="37">
        <v>382488</v>
      </c>
      <c r="M44" s="37">
        <v>406926</v>
      </c>
      <c r="N44" s="37">
        <v>390202</v>
      </c>
      <c r="O44" s="37">
        <v>396375</v>
      </c>
      <c r="P44" s="37">
        <v>64288</v>
      </c>
      <c r="Q44" s="177">
        <v>193608</v>
      </c>
      <c r="R44" s="29">
        <f>(Number_of_visits_to_staffed_English_Heritage_sites[[#This Row],[2021/22]]-Number_of_visits_to_staffed_English_Heritage_sites[[#This Row],[2007/08]])/Number_of_visits_to_staffed_English_Heritage_sites[[#This Row],[2007/08]]</f>
        <v>-0.43278019969062015</v>
      </c>
      <c r="S44" s="29">
        <f>(Number_of_visits_to_staffed_English_Heritage_sites[[#This Row],[2021/22]]-Number_of_visits_to_staffed_English_Heritage_sites[[#This Row],[2020/21]])/Number_of_visits_to_staffed_English_Heritage_sites[[#This Row],[2020/21]]</f>
        <v>2.0115729218516676</v>
      </c>
      <c r="T44" s="29">
        <f>Number_of_visits_to_staffed_English_Heritage_sites[[#This Row],[2021/22]]/$Q$49</f>
        <v>4.6115039884526615E-2</v>
      </c>
      <c r="U44" s="30"/>
      <c r="V44" s="20"/>
      <c r="W44" s="20"/>
      <c r="X44" s="20"/>
      <c r="Y44" s="20"/>
      <c r="Z44" s="20"/>
      <c r="AA44" s="20"/>
      <c r="AB44" s="20"/>
      <c r="AC44" s="20"/>
      <c r="AD44" s="20"/>
      <c r="AE44" s="20"/>
      <c r="AF44" s="20"/>
      <c r="AG44" s="20"/>
      <c r="AH44" s="20"/>
      <c r="AI44" s="20"/>
      <c r="AJ44" s="20"/>
      <c r="AK44" s="20"/>
      <c r="AL44" s="20"/>
      <c r="AM44" s="21"/>
      <c r="AN44" s="21"/>
      <c r="AO44" s="21"/>
      <c r="AP44" s="21"/>
      <c r="AQ44" s="21"/>
      <c r="AR44" s="21"/>
      <c r="AS44" s="21"/>
      <c r="AT44" s="21"/>
      <c r="AU44" s="21"/>
      <c r="AV44" s="21"/>
      <c r="AW44" s="21"/>
      <c r="AX44" s="21"/>
      <c r="AY44" s="21"/>
      <c r="AZ44" s="21"/>
      <c r="BA44" s="21"/>
      <c r="BB44" s="21"/>
      <c r="BC44" s="21"/>
      <c r="BD44" s="21"/>
      <c r="BE44" s="21"/>
    </row>
    <row r="45" spans="1:57" x14ac:dyDescent="0.25">
      <c r="A45" s="21" t="s">
        <v>69</v>
      </c>
      <c r="B45" s="21" t="s">
        <v>70</v>
      </c>
      <c r="C45" s="37">
        <v>522798</v>
      </c>
      <c r="D45" s="37">
        <v>467228</v>
      </c>
      <c r="E45" s="37">
        <v>516282</v>
      </c>
      <c r="F45" s="37">
        <v>489407</v>
      </c>
      <c r="G45" s="37">
        <v>410167</v>
      </c>
      <c r="H45" s="37">
        <v>394867</v>
      </c>
      <c r="I45" s="37">
        <v>440571</v>
      </c>
      <c r="J45" s="37">
        <v>454370</v>
      </c>
      <c r="K45" s="37">
        <v>469982</v>
      </c>
      <c r="L45" s="37">
        <v>447028</v>
      </c>
      <c r="M45" s="37">
        <v>508565</v>
      </c>
      <c r="N45" s="37">
        <v>516783</v>
      </c>
      <c r="O45" s="37">
        <v>524575</v>
      </c>
      <c r="P45" s="37">
        <v>193749</v>
      </c>
      <c r="Q45" s="177">
        <v>415722</v>
      </c>
      <c r="R45" s="29">
        <f>(Number_of_visits_to_staffed_English_Heritage_sites[[#This Row],[2021/22]]-Number_of_visits_to_staffed_English_Heritage_sites[[#This Row],[2007/08]])/Number_of_visits_to_staffed_English_Heritage_sites[[#This Row],[2007/08]]</f>
        <v>-0.20481333134403729</v>
      </c>
      <c r="S45" s="29">
        <f>(Number_of_visits_to_staffed_English_Heritage_sites[[#This Row],[2021/22]]-Number_of_visits_to_staffed_English_Heritage_sites[[#This Row],[2020/21]])/Number_of_visits_to_staffed_English_Heritage_sites[[#This Row],[2020/21]]</f>
        <v>1.1456730099252126</v>
      </c>
      <c r="T45" s="29">
        <f>Number_of_visits_to_staffed_English_Heritage_sites[[#This Row],[2021/22]]/$Q$49</f>
        <v>9.9019857706681397E-2</v>
      </c>
      <c r="U45" s="30"/>
      <c r="V45" s="20"/>
      <c r="W45" s="20"/>
      <c r="X45" s="20"/>
      <c r="Y45" s="20"/>
      <c r="Z45" s="20"/>
      <c r="AA45" s="20"/>
      <c r="AB45" s="20"/>
      <c r="AC45" s="20"/>
      <c r="AD45" s="20"/>
      <c r="AE45" s="20"/>
      <c r="AF45" s="20"/>
      <c r="AG45" s="20"/>
      <c r="AH45" s="20"/>
      <c r="AI45" s="20"/>
      <c r="AJ45" s="20"/>
      <c r="AK45" s="20"/>
      <c r="AL45" s="20"/>
      <c r="AM45" s="21"/>
      <c r="AN45" s="21"/>
      <c r="AO45" s="21"/>
      <c r="AP45" s="21"/>
      <c r="AQ45" s="21"/>
      <c r="AR45" s="21"/>
      <c r="AS45" s="21"/>
      <c r="AT45" s="21"/>
      <c r="AU45" s="21"/>
      <c r="AV45" s="21"/>
      <c r="AW45" s="21"/>
      <c r="AX45" s="21"/>
      <c r="AY45" s="21"/>
      <c r="AZ45" s="21"/>
      <c r="BA45" s="21"/>
      <c r="BB45" s="21"/>
      <c r="BC45" s="21"/>
      <c r="BD45" s="21"/>
      <c r="BE45" s="21"/>
    </row>
    <row r="46" spans="1:57" x14ac:dyDescent="0.25">
      <c r="A46" s="21" t="s">
        <v>74</v>
      </c>
      <c r="B46" s="21" t="s">
        <v>75</v>
      </c>
      <c r="C46" s="37">
        <v>645320</v>
      </c>
      <c r="D46" s="37">
        <v>600362</v>
      </c>
      <c r="E46" s="37">
        <v>648177</v>
      </c>
      <c r="F46" s="37">
        <v>594159</v>
      </c>
      <c r="G46" s="37">
        <v>570355</v>
      </c>
      <c r="H46" s="37">
        <v>544409</v>
      </c>
      <c r="I46" s="37">
        <v>621705</v>
      </c>
      <c r="J46" s="37">
        <v>672930</v>
      </c>
      <c r="K46" s="37">
        <v>704944</v>
      </c>
      <c r="L46" s="37">
        <v>715284</v>
      </c>
      <c r="M46" s="37">
        <v>756246</v>
      </c>
      <c r="N46" s="37">
        <v>728637</v>
      </c>
      <c r="O46" s="37">
        <v>757713</v>
      </c>
      <c r="P46" s="37">
        <v>261146</v>
      </c>
      <c r="Q46" s="177">
        <v>574772</v>
      </c>
      <c r="R46" s="29">
        <f>(Number_of_visits_to_staffed_English_Heritage_sites[[#This Row],[2021/22]]-Number_of_visits_to_staffed_English_Heritage_sites[[#This Row],[2007/08]])/Number_of_visits_to_staffed_English_Heritage_sites[[#This Row],[2007/08]]</f>
        <v>-0.10932250666336081</v>
      </c>
      <c r="S46" s="29">
        <f>(Number_of_visits_to_staffed_English_Heritage_sites[[#This Row],[2021/22]]-Number_of_visits_to_staffed_English_Heritage_sites[[#This Row],[2020/21]])/Number_of_visits_to_staffed_English_Heritage_sites[[#This Row],[2020/21]]</f>
        <v>1.2009603823148736</v>
      </c>
      <c r="T46" s="29">
        <f>Number_of_visits_to_staffed_English_Heritage_sites[[#This Row],[2021/22]]/$Q$49</f>
        <v>0.13690360782875258</v>
      </c>
      <c r="U46" s="30"/>
      <c r="V46" s="20"/>
      <c r="W46" s="20"/>
      <c r="X46" s="20"/>
      <c r="Y46" s="20"/>
      <c r="Z46" s="20"/>
      <c r="AA46" s="20"/>
      <c r="AB46" s="20"/>
      <c r="AC46" s="20"/>
      <c r="AD46" s="20"/>
      <c r="AE46" s="20"/>
      <c r="AF46" s="20"/>
      <c r="AG46" s="20"/>
      <c r="AH46" s="20"/>
      <c r="AI46" s="20"/>
      <c r="AJ46" s="20"/>
      <c r="AK46" s="20"/>
      <c r="AL46" s="20"/>
      <c r="AM46" s="21"/>
      <c r="AN46" s="21"/>
      <c r="AO46" s="21"/>
      <c r="AP46" s="21"/>
      <c r="AQ46" s="21"/>
      <c r="AR46" s="21"/>
      <c r="AS46" s="21"/>
      <c r="AT46" s="21"/>
      <c r="AU46" s="21"/>
      <c r="AV46" s="21"/>
      <c r="AW46" s="21"/>
      <c r="AX46" s="21"/>
      <c r="AY46" s="21"/>
      <c r="AZ46" s="21"/>
      <c r="BA46" s="21"/>
      <c r="BB46" s="21"/>
      <c r="BC46" s="21"/>
      <c r="BD46" s="21"/>
      <c r="BE46" s="21"/>
    </row>
    <row r="47" spans="1:57" x14ac:dyDescent="0.25">
      <c r="A47" s="21" t="s">
        <v>84</v>
      </c>
      <c r="B47" s="21" t="s">
        <v>85</v>
      </c>
      <c r="C47" s="37">
        <v>1037700</v>
      </c>
      <c r="D47" s="37">
        <v>1053210</v>
      </c>
      <c r="E47" s="37">
        <v>1176861</v>
      </c>
      <c r="F47" s="37">
        <v>1213664</v>
      </c>
      <c r="G47" s="37">
        <v>1041810</v>
      </c>
      <c r="H47" s="37">
        <v>1025705</v>
      </c>
      <c r="I47" s="37">
        <v>1055849</v>
      </c>
      <c r="J47" s="37">
        <v>1069153</v>
      </c>
      <c r="K47" s="37">
        <v>1081676</v>
      </c>
      <c r="L47" s="37">
        <v>1136928</v>
      </c>
      <c r="M47" s="37">
        <v>1252790</v>
      </c>
      <c r="N47" s="37">
        <v>1200683.21</v>
      </c>
      <c r="O47" s="37">
        <v>1291490</v>
      </c>
      <c r="P47" s="37">
        <v>413896</v>
      </c>
      <c r="Q47" s="177">
        <v>857344</v>
      </c>
      <c r="R47" s="29">
        <f>(Number_of_visits_to_staffed_English_Heritage_sites[[#This Row],[2021/22]]-Number_of_visits_to_staffed_English_Heritage_sites[[#This Row],[2007/08]])/Number_of_visits_to_staffed_English_Heritage_sites[[#This Row],[2007/08]]</f>
        <v>-0.17380360412450613</v>
      </c>
      <c r="S47" s="29">
        <f>(Number_of_visits_to_staffed_English_Heritage_sites[[#This Row],[2021/22]]-Number_of_visits_to_staffed_English_Heritage_sites[[#This Row],[2020/21]])/Number_of_visits_to_staffed_English_Heritage_sites[[#This Row],[2020/21]]</f>
        <v>1.0713995786381121</v>
      </c>
      <c r="T47" s="29">
        <f>Number_of_visits_to_staffed_English_Heritage_sites[[#This Row],[2021/22]]/$Q$49</f>
        <v>0.2042087762631688</v>
      </c>
      <c r="U47" s="30"/>
      <c r="V47" s="20"/>
      <c r="W47" s="20"/>
      <c r="X47" s="20"/>
      <c r="Y47" s="20"/>
      <c r="Z47" s="20"/>
      <c r="AA47" s="20"/>
      <c r="AB47" s="20"/>
      <c r="AC47" s="20"/>
      <c r="AD47" s="20"/>
      <c r="AE47" s="20"/>
      <c r="AF47" s="20"/>
      <c r="AG47" s="20"/>
      <c r="AH47" s="20"/>
      <c r="AI47" s="20"/>
      <c r="AJ47" s="20"/>
      <c r="AK47" s="20"/>
      <c r="AL47" s="20"/>
      <c r="AM47" s="21"/>
      <c r="AN47" s="21"/>
      <c r="AO47" s="21"/>
      <c r="AP47" s="21"/>
      <c r="AQ47" s="21"/>
      <c r="AR47" s="21"/>
      <c r="AS47" s="21"/>
      <c r="AT47" s="21"/>
      <c r="AU47" s="21"/>
      <c r="AV47" s="21"/>
      <c r="AW47" s="21"/>
      <c r="AX47" s="21"/>
      <c r="AY47" s="21"/>
      <c r="AZ47" s="21"/>
      <c r="BA47" s="21"/>
      <c r="BB47" s="21"/>
      <c r="BC47" s="21"/>
      <c r="BD47" s="21"/>
      <c r="BE47" s="21"/>
    </row>
    <row r="48" spans="1:57" x14ac:dyDescent="0.25">
      <c r="A48" s="21" t="s">
        <v>86</v>
      </c>
      <c r="B48" s="21" t="s">
        <v>87</v>
      </c>
      <c r="C48" s="37">
        <v>1594006</v>
      </c>
      <c r="D48" s="37">
        <v>1543174</v>
      </c>
      <c r="E48" s="37">
        <v>1683305</v>
      </c>
      <c r="F48" s="37">
        <v>1735137</v>
      </c>
      <c r="G48" s="37">
        <v>1734402</v>
      </c>
      <c r="H48" s="37">
        <v>1588346</v>
      </c>
      <c r="I48" s="37">
        <v>1845532</v>
      </c>
      <c r="J48" s="37">
        <v>1947654</v>
      </c>
      <c r="K48" s="37">
        <v>1952053</v>
      </c>
      <c r="L48" s="37">
        <v>2042542</v>
      </c>
      <c r="M48" s="37">
        <v>2233061</v>
      </c>
      <c r="N48" s="37">
        <v>2189234</v>
      </c>
      <c r="O48" s="37">
        <v>2109663</v>
      </c>
      <c r="P48" s="37">
        <v>424128</v>
      </c>
      <c r="Q48" s="177">
        <v>1035011</v>
      </c>
      <c r="R48" s="29">
        <f>(Number_of_visits_to_staffed_English_Heritage_sites[[#This Row],[2021/22]]-Number_of_visits_to_staffed_English_Heritage_sites[[#This Row],[2007/08]])/Number_of_visits_to_staffed_English_Heritage_sites[[#This Row],[2007/08]]</f>
        <v>-0.35068563104530348</v>
      </c>
      <c r="S48" s="29">
        <f>(Number_of_visits_to_staffed_English_Heritage_sites[[#This Row],[2021/22]]-Number_of_visits_to_staffed_English_Heritage_sites[[#This Row],[2020/21]])/Number_of_visits_to_staffed_English_Heritage_sites[[#This Row],[2020/21]]</f>
        <v>1.4403269767617324</v>
      </c>
      <c r="T48" s="29">
        <f>Number_of_visits_to_staffed_English_Heritage_sites[[#This Row],[2021/22]]/$Q$49</f>
        <v>0.24652686637909474</v>
      </c>
      <c r="U48" s="30"/>
      <c r="V48" s="20"/>
      <c r="W48" s="20"/>
      <c r="X48" s="20"/>
      <c r="Y48" s="20"/>
      <c r="Z48" s="20"/>
      <c r="AA48" s="20"/>
      <c r="AB48" s="20"/>
      <c r="AC48" s="20"/>
      <c r="AD48" s="20"/>
      <c r="AE48" s="20"/>
      <c r="AF48" s="20"/>
      <c r="AG48" s="20"/>
      <c r="AH48" s="20"/>
      <c r="AI48" s="20"/>
      <c r="AJ48" s="20"/>
      <c r="AK48" s="20"/>
      <c r="AL48" s="20"/>
      <c r="AM48" s="21"/>
      <c r="AN48" s="21"/>
      <c r="AO48" s="21"/>
      <c r="AP48" s="21"/>
      <c r="AQ48" s="21"/>
      <c r="AR48" s="21"/>
      <c r="AS48" s="21"/>
      <c r="AT48" s="21"/>
      <c r="AU48" s="21"/>
      <c r="AV48" s="21"/>
      <c r="AW48" s="21"/>
      <c r="AX48" s="21"/>
      <c r="AY48" s="21"/>
      <c r="AZ48" s="21"/>
      <c r="BA48" s="21"/>
      <c r="BB48" s="21"/>
      <c r="BC48" s="21"/>
      <c r="BD48" s="21"/>
      <c r="BE48" s="21"/>
    </row>
    <row r="49" spans="1:56" s="12" customFormat="1" x14ac:dyDescent="0.25">
      <c r="A49" s="12" t="s">
        <v>88</v>
      </c>
      <c r="B49" s="12" t="s">
        <v>89</v>
      </c>
      <c r="C49" s="40">
        <v>5200000</v>
      </c>
      <c r="D49" s="40">
        <v>4981372</v>
      </c>
      <c r="E49" s="40">
        <v>5536791</v>
      </c>
      <c r="F49" s="40">
        <v>5529507</v>
      </c>
      <c r="G49" s="40">
        <v>5208471</v>
      </c>
      <c r="H49" s="40">
        <v>4786511</v>
      </c>
      <c r="I49" s="40">
        <v>5367403</v>
      </c>
      <c r="J49" s="40">
        <v>5729414</v>
      </c>
      <c r="K49" s="40">
        <v>5850008</v>
      </c>
      <c r="L49" s="40">
        <v>5883334</v>
      </c>
      <c r="M49" s="40">
        <v>6463192</v>
      </c>
      <c r="N49" s="40">
        <v>6372170.21</v>
      </c>
      <c r="O49" s="40">
        <v>6240388</v>
      </c>
      <c r="P49" s="40">
        <v>1904172</v>
      </c>
      <c r="Q49" s="178">
        <v>4198370</v>
      </c>
      <c r="R49" s="33">
        <f>(Number_of_visits_to_staffed_English_Heritage_sites[[#This Row],[2021/22]]-Number_of_visits_to_staffed_English_Heritage_sites[[#This Row],[2007/08]])/Number_of_visits_to_staffed_English_Heritage_sites[[#This Row],[2007/08]]</f>
        <v>-0.19262115384615386</v>
      </c>
      <c r="S49" s="33">
        <f>(Number_of_visits_to_staffed_English_Heritage_sites[[#This Row],[2021/22]]-Number_of_visits_to_staffed_English_Heritage_sites[[#This Row],[2020/21]])/Number_of_visits_to_staffed_English_Heritage_sites[[#This Row],[2020/21]]</f>
        <v>1.2048270849482086</v>
      </c>
      <c r="T49" s="33">
        <f>Number_of_visits_to_staffed_English_Heritage_sites[[#This Row],[2021/22]]/$Q$49</f>
        <v>1</v>
      </c>
      <c r="U49" s="34"/>
      <c r="V49" s="31"/>
      <c r="W49" s="31"/>
      <c r="X49" s="31"/>
      <c r="Y49" s="31"/>
      <c r="Z49" s="31"/>
      <c r="AA49" s="31"/>
      <c r="AB49" s="31"/>
      <c r="AC49" s="31"/>
      <c r="AD49" s="31"/>
      <c r="AE49" s="31"/>
      <c r="AF49" s="31"/>
      <c r="AG49" s="31"/>
      <c r="AH49" s="31"/>
      <c r="AI49" s="31"/>
      <c r="AJ49" s="31"/>
      <c r="AK49" s="31"/>
      <c r="AL49" s="31"/>
    </row>
    <row r="50" spans="1:56" x14ac:dyDescent="0.25">
      <c r="A50" s="21"/>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1"/>
      <c r="AJ50" s="21"/>
      <c r="AK50" s="21"/>
      <c r="AL50" s="21"/>
      <c r="AM50" s="21"/>
      <c r="AN50" s="21"/>
      <c r="AO50" s="21"/>
      <c r="AP50" s="21"/>
      <c r="AQ50" s="21"/>
      <c r="AR50" s="21"/>
      <c r="AS50" s="21"/>
      <c r="AT50" s="21"/>
      <c r="AU50" s="21"/>
      <c r="AV50" s="21"/>
      <c r="AW50" s="21"/>
      <c r="AX50" s="21"/>
      <c r="AY50" s="21"/>
      <c r="AZ50" s="21"/>
      <c r="BA50" s="21"/>
      <c r="BB50" s="21"/>
      <c r="BC50" s="21"/>
    </row>
    <row r="51" spans="1:56" s="27" customFormat="1" ht="18.75" x14ac:dyDescent="0.3">
      <c r="A51" s="26"/>
      <c r="B51" s="26" t="s">
        <v>113</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row>
    <row r="52" spans="1:56" s="18" customFormat="1" ht="45" x14ac:dyDescent="0.25">
      <c r="A52" s="20"/>
      <c r="B52" s="20" t="s">
        <v>114</v>
      </c>
      <c r="C52" s="20" t="s">
        <v>115</v>
      </c>
      <c r="D52" s="20" t="s">
        <v>95</v>
      </c>
      <c r="E52" s="20" t="s">
        <v>96</v>
      </c>
      <c r="F52" s="20" t="s">
        <v>97</v>
      </c>
      <c r="G52" s="20" t="s">
        <v>98</v>
      </c>
      <c r="H52" s="20" t="s">
        <v>99</v>
      </c>
      <c r="I52" s="20" t="s">
        <v>100</v>
      </c>
      <c r="J52" s="20" t="s">
        <v>101</v>
      </c>
      <c r="K52" s="20" t="s">
        <v>102</v>
      </c>
      <c r="L52" s="20" t="s">
        <v>103</v>
      </c>
      <c r="M52" s="20" t="s">
        <v>104</v>
      </c>
      <c r="N52" s="20" t="s">
        <v>105</v>
      </c>
      <c r="O52" s="20" t="s">
        <v>106</v>
      </c>
      <c r="P52" s="20" t="s">
        <v>107</v>
      </c>
      <c r="Q52" s="20" t="s">
        <v>108</v>
      </c>
      <c r="R52" s="20" t="s">
        <v>109</v>
      </c>
      <c r="S52" s="20" t="s">
        <v>116</v>
      </c>
      <c r="T52" s="20" t="s">
        <v>117</v>
      </c>
      <c r="U52" s="20" t="s">
        <v>53</v>
      </c>
      <c r="V52" s="21"/>
      <c r="W52" s="20"/>
      <c r="X52" s="20"/>
      <c r="Y52" s="20"/>
      <c r="Z52" s="20"/>
      <c r="AA52" s="20"/>
      <c r="AB52" s="20"/>
      <c r="AC52" s="20"/>
      <c r="AD52" s="20"/>
      <c r="AE52" s="20"/>
      <c r="AF52" s="20"/>
      <c r="AG52" s="20"/>
      <c r="AH52" s="20"/>
      <c r="AI52" s="20"/>
      <c r="AJ52" s="20"/>
      <c r="AK52" s="20"/>
      <c r="AL52" s="20"/>
      <c r="AM52" s="20"/>
      <c r="AN52" s="21"/>
      <c r="AO52" s="21"/>
      <c r="AP52" s="21"/>
      <c r="AQ52" s="21"/>
      <c r="AR52" s="21"/>
      <c r="AS52" s="21"/>
      <c r="AT52" s="21"/>
      <c r="AU52" s="21"/>
      <c r="AV52" s="21"/>
      <c r="AW52" s="21"/>
      <c r="AX52" s="21"/>
      <c r="AY52" s="21"/>
      <c r="AZ52" s="21"/>
      <c r="BA52" s="21"/>
      <c r="BB52" s="21"/>
      <c r="BC52" s="21"/>
      <c r="BD52" s="21"/>
    </row>
    <row r="53" spans="1:56" x14ac:dyDescent="0.25">
      <c r="A53" s="21"/>
      <c r="B53" s="21" t="s">
        <v>118</v>
      </c>
      <c r="C53" s="37">
        <v>1248475</v>
      </c>
      <c r="D53" s="37">
        <v>1423228</v>
      </c>
      <c r="E53" s="37">
        <v>1346885</v>
      </c>
      <c r="F53" s="37">
        <v>1549027</v>
      </c>
      <c r="G53" s="37">
        <v>1619488</v>
      </c>
      <c r="H53" s="37">
        <v>1744924</v>
      </c>
      <c r="I53" s="37">
        <v>1669716</v>
      </c>
      <c r="J53" s="37">
        <v>1646063</v>
      </c>
      <c r="K53" s="37">
        <v>1763952</v>
      </c>
      <c r="L53" s="37">
        <v>1790275</v>
      </c>
      <c r="M53" s="46" t="s">
        <v>71</v>
      </c>
      <c r="N53" s="46" t="s">
        <v>71</v>
      </c>
      <c r="O53" s="46" t="s">
        <v>71</v>
      </c>
      <c r="P53" s="46" t="s">
        <v>71</v>
      </c>
      <c r="Q53" s="46" t="s">
        <v>71</v>
      </c>
      <c r="R53" s="186" t="s">
        <v>71</v>
      </c>
      <c r="S53" s="29" t="s">
        <v>71</v>
      </c>
      <c r="T53" s="29" t="s">
        <v>71</v>
      </c>
      <c r="U53" s="29" t="s">
        <v>71</v>
      </c>
      <c r="V53" s="20"/>
      <c r="W53" s="20"/>
      <c r="X53" s="20"/>
      <c r="Y53" s="20"/>
      <c r="Z53" s="20"/>
      <c r="AA53" s="20"/>
      <c r="AB53" s="20"/>
      <c r="AC53" s="20"/>
      <c r="AD53" s="20"/>
      <c r="AE53" s="20"/>
      <c r="AF53" s="20"/>
      <c r="AG53" s="20"/>
      <c r="AH53" s="20"/>
      <c r="AI53" s="20"/>
      <c r="AJ53" s="20"/>
      <c r="AK53" s="21"/>
      <c r="AL53" s="21"/>
      <c r="AM53" s="21"/>
      <c r="AN53" s="21"/>
      <c r="AO53" s="21"/>
      <c r="AP53" s="21"/>
      <c r="AQ53" s="21"/>
      <c r="AR53" s="21"/>
      <c r="AS53" s="21"/>
      <c r="AT53" s="21"/>
      <c r="AU53" s="21"/>
      <c r="AV53" s="21"/>
      <c r="AW53" s="21"/>
      <c r="AX53" s="21"/>
      <c r="AY53" s="21"/>
      <c r="AZ53" s="21"/>
      <c r="BA53" s="21"/>
      <c r="BB53" s="21"/>
      <c r="BC53" s="21"/>
      <c r="BD53" s="21"/>
    </row>
    <row r="54" spans="1:56" ht="17.25" x14ac:dyDescent="0.25">
      <c r="A54" s="21"/>
      <c r="B54" s="21" t="s">
        <v>119</v>
      </c>
      <c r="C54" s="37">
        <v>761002</v>
      </c>
      <c r="D54" s="37">
        <v>855033</v>
      </c>
      <c r="E54" s="37">
        <v>917961</v>
      </c>
      <c r="F54" s="37">
        <v>1017533</v>
      </c>
      <c r="G54" s="37">
        <v>1051563</v>
      </c>
      <c r="H54" s="37">
        <v>1161342</v>
      </c>
      <c r="I54" s="37">
        <v>1162138</v>
      </c>
      <c r="J54" s="37">
        <v>1217955</v>
      </c>
      <c r="K54" s="37">
        <v>1393254</v>
      </c>
      <c r="L54" s="37">
        <v>1392132</v>
      </c>
      <c r="M54" s="46" t="s">
        <v>71</v>
      </c>
      <c r="N54" s="46" t="s">
        <v>71</v>
      </c>
      <c r="O54" s="46" t="s">
        <v>71</v>
      </c>
      <c r="P54" s="46" t="s">
        <v>71</v>
      </c>
      <c r="Q54" s="46" t="s">
        <v>71</v>
      </c>
      <c r="R54" s="186" t="s">
        <v>71</v>
      </c>
      <c r="S54" s="29" t="s">
        <v>71</v>
      </c>
      <c r="T54" s="29" t="s">
        <v>71</v>
      </c>
      <c r="U54" s="29" t="s">
        <v>71</v>
      </c>
      <c r="V54" s="20"/>
      <c r="W54" s="20"/>
      <c r="X54" s="20"/>
      <c r="Y54" s="20"/>
      <c r="Z54" s="20"/>
      <c r="AA54" s="20"/>
      <c r="AB54" s="20"/>
      <c r="AC54" s="20"/>
      <c r="AD54" s="20"/>
      <c r="AE54" s="20"/>
      <c r="AF54" s="20"/>
      <c r="AG54" s="20"/>
      <c r="AH54" s="20"/>
      <c r="AI54" s="20"/>
      <c r="AJ54" s="20"/>
      <c r="AK54" s="21"/>
      <c r="AL54" s="21"/>
      <c r="AM54" s="21"/>
      <c r="AN54" s="21"/>
      <c r="AO54" s="21"/>
      <c r="AP54" s="21"/>
      <c r="AQ54" s="21"/>
      <c r="AR54" s="21"/>
      <c r="AS54" s="21"/>
      <c r="AT54" s="21"/>
      <c r="AU54" s="21"/>
      <c r="AV54" s="21"/>
      <c r="AW54" s="21"/>
      <c r="AX54" s="21"/>
      <c r="AY54" s="21"/>
      <c r="AZ54" s="21"/>
      <c r="BA54" s="21"/>
      <c r="BB54" s="21"/>
      <c r="BC54" s="21"/>
      <c r="BD54" s="21"/>
    </row>
    <row r="55" spans="1:56" x14ac:dyDescent="0.25">
      <c r="A55" s="21"/>
      <c r="B55" s="21" t="s">
        <v>120</v>
      </c>
      <c r="C55" s="46" t="s">
        <v>71</v>
      </c>
      <c r="D55" s="46" t="s">
        <v>71</v>
      </c>
      <c r="E55" s="46" t="s">
        <v>71</v>
      </c>
      <c r="F55" s="46" t="s">
        <v>71</v>
      </c>
      <c r="G55" s="46" t="s">
        <v>71</v>
      </c>
      <c r="H55" s="46" t="s">
        <v>71</v>
      </c>
      <c r="I55" s="46" t="s">
        <v>71</v>
      </c>
      <c r="J55" s="46" t="s">
        <v>71</v>
      </c>
      <c r="K55" s="46" t="s">
        <v>71</v>
      </c>
      <c r="L55" s="46" t="s">
        <v>71</v>
      </c>
      <c r="M55" s="37">
        <v>3418060</v>
      </c>
      <c r="N55" s="37">
        <v>3528817</v>
      </c>
      <c r="O55" s="37">
        <v>3676738</v>
      </c>
      <c r="P55" s="37">
        <v>3849405</v>
      </c>
      <c r="Q55" s="37">
        <v>2005140</v>
      </c>
      <c r="R55" s="177">
        <v>3207666</v>
      </c>
      <c r="S55" s="47" t="s">
        <v>71</v>
      </c>
      <c r="T55" s="29">
        <f>(Number_of_visits_to_National_Trust_properties[[#This Row],[2021/22]]-Number_of_visits_to_National_Trust_properties[[#This Row],[2020/21]])/Number_of_visits_to_National_Trust_properties[[#This Row],[2020/21]]</f>
        <v>0.59972171519195672</v>
      </c>
      <c r="U55" s="29" t="s">
        <v>71</v>
      </c>
      <c r="V55" s="20"/>
      <c r="W55" s="20"/>
      <c r="X55" s="20"/>
      <c r="Y55" s="20"/>
      <c r="Z55" s="20"/>
      <c r="AA55" s="20"/>
      <c r="AB55" s="20"/>
      <c r="AC55" s="20"/>
      <c r="AD55" s="20"/>
      <c r="AE55" s="20"/>
      <c r="AF55" s="20"/>
      <c r="AG55" s="20"/>
      <c r="AH55" s="20"/>
      <c r="AI55" s="20"/>
      <c r="AJ55" s="20"/>
      <c r="AK55" s="21"/>
      <c r="AL55" s="21"/>
      <c r="AM55" s="21"/>
      <c r="AN55" s="21"/>
      <c r="AO55" s="21"/>
      <c r="AP55" s="21"/>
      <c r="AQ55" s="21"/>
      <c r="AR55" s="21"/>
      <c r="AS55" s="21"/>
      <c r="AT55" s="21"/>
      <c r="AU55" s="21"/>
      <c r="AV55" s="21"/>
      <c r="AW55" s="21"/>
      <c r="AX55" s="21"/>
      <c r="AY55" s="21"/>
      <c r="AZ55" s="21"/>
      <c r="BA55" s="21"/>
      <c r="BB55" s="21"/>
      <c r="BC55" s="21"/>
      <c r="BD55" s="21"/>
    </row>
    <row r="56" spans="1:56" ht="17.25" x14ac:dyDescent="0.25">
      <c r="A56" s="21"/>
      <c r="B56" s="21" t="s">
        <v>122</v>
      </c>
      <c r="C56" s="37">
        <v>1794043</v>
      </c>
      <c r="D56" s="37">
        <v>1930560</v>
      </c>
      <c r="E56" s="37">
        <v>2171669</v>
      </c>
      <c r="F56" s="37">
        <v>2621411</v>
      </c>
      <c r="G56" s="37">
        <v>2749980</v>
      </c>
      <c r="H56" s="37">
        <v>3088341</v>
      </c>
      <c r="I56" s="37">
        <v>3070853</v>
      </c>
      <c r="J56" s="37">
        <v>3273683</v>
      </c>
      <c r="K56" s="37">
        <v>3617060</v>
      </c>
      <c r="L56" s="37">
        <v>3929942</v>
      </c>
      <c r="M56" s="37">
        <v>4392642</v>
      </c>
      <c r="N56" s="37">
        <v>5335881</v>
      </c>
      <c r="O56" s="37">
        <v>5540248</v>
      </c>
      <c r="P56" s="37" t="s">
        <v>71</v>
      </c>
      <c r="Q56" s="37" t="s">
        <v>71</v>
      </c>
      <c r="R56" s="177" t="s">
        <v>71</v>
      </c>
      <c r="S56" s="47" t="s">
        <v>71</v>
      </c>
      <c r="T56" s="47" t="s">
        <v>71</v>
      </c>
      <c r="U56" s="29" t="s">
        <v>71</v>
      </c>
      <c r="V56" s="20"/>
      <c r="W56" s="20"/>
      <c r="X56" s="20"/>
      <c r="Y56" s="20"/>
      <c r="Z56" s="20"/>
      <c r="AA56" s="20"/>
      <c r="AB56" s="20"/>
      <c r="AC56" s="20"/>
      <c r="AD56" s="20"/>
      <c r="AE56" s="20"/>
      <c r="AF56" s="20"/>
      <c r="AG56" s="20"/>
      <c r="AH56" s="20"/>
      <c r="AI56" s="20"/>
      <c r="AJ56" s="20"/>
      <c r="AK56" s="21"/>
      <c r="AL56" s="21"/>
      <c r="AM56" s="21"/>
      <c r="AN56" s="21"/>
      <c r="AO56" s="21"/>
      <c r="AP56" s="21"/>
      <c r="AQ56" s="21"/>
      <c r="AR56" s="21"/>
      <c r="AS56" s="21"/>
      <c r="AT56" s="21"/>
      <c r="AU56" s="21"/>
      <c r="AV56" s="21"/>
      <c r="AW56" s="21"/>
      <c r="AX56" s="21"/>
      <c r="AY56" s="21"/>
      <c r="AZ56" s="21"/>
      <c r="BA56" s="21"/>
      <c r="BB56" s="21"/>
      <c r="BC56" s="21"/>
      <c r="BD56" s="21"/>
    </row>
    <row r="57" spans="1:56" x14ac:dyDescent="0.25">
      <c r="A57" s="21"/>
      <c r="B57" s="21" t="s">
        <v>81</v>
      </c>
      <c r="C57" s="37">
        <v>968594</v>
      </c>
      <c r="D57" s="37">
        <v>1072221</v>
      </c>
      <c r="E57" s="37">
        <v>1036459</v>
      </c>
      <c r="F57" s="37">
        <v>1197397</v>
      </c>
      <c r="G57" s="37">
        <v>1266613</v>
      </c>
      <c r="H57" s="37">
        <v>1375903</v>
      </c>
      <c r="I57" s="37">
        <v>1304314</v>
      </c>
      <c r="J57" s="37">
        <v>1407015</v>
      </c>
      <c r="K57" s="37">
        <v>1475137</v>
      </c>
      <c r="L57" s="37">
        <v>1579339</v>
      </c>
      <c r="M57" s="37">
        <v>1643421</v>
      </c>
      <c r="N57" s="37">
        <v>1746817</v>
      </c>
      <c r="O57" s="37">
        <v>1717721</v>
      </c>
      <c r="P57" s="37" t="s">
        <v>71</v>
      </c>
      <c r="Q57" s="37" t="s">
        <v>71</v>
      </c>
      <c r="R57" s="177" t="s">
        <v>71</v>
      </c>
      <c r="S57" s="47" t="s">
        <v>71</v>
      </c>
      <c r="T57" s="47" t="s">
        <v>71</v>
      </c>
      <c r="U57" s="29" t="s">
        <v>71</v>
      </c>
      <c r="V57" s="20"/>
      <c r="W57" s="20"/>
      <c r="X57" s="20"/>
      <c r="Y57" s="20"/>
      <c r="Z57" s="20"/>
      <c r="AA57" s="20"/>
      <c r="AB57" s="20"/>
      <c r="AC57" s="20"/>
      <c r="AD57" s="20"/>
      <c r="AE57" s="20"/>
      <c r="AF57" s="20"/>
      <c r="AG57" s="20"/>
      <c r="AH57" s="20"/>
      <c r="AI57" s="20"/>
      <c r="AJ57" s="20"/>
      <c r="AK57" s="21"/>
      <c r="AL57" s="21"/>
      <c r="AM57" s="21"/>
      <c r="AN57" s="21"/>
      <c r="AO57" s="21"/>
      <c r="AP57" s="21"/>
      <c r="AQ57" s="21"/>
      <c r="AR57" s="21"/>
      <c r="AS57" s="21"/>
      <c r="AT57" s="21"/>
      <c r="AU57" s="21"/>
      <c r="AV57" s="21"/>
      <c r="AW57" s="21"/>
      <c r="AX57" s="21"/>
      <c r="AY57" s="21"/>
      <c r="AZ57" s="21"/>
      <c r="BA57" s="21"/>
      <c r="BB57" s="21"/>
      <c r="BC57" s="21"/>
      <c r="BD57" s="21"/>
    </row>
    <row r="58" spans="1:56" x14ac:dyDescent="0.25">
      <c r="A58" s="21"/>
      <c r="B58" s="21" t="s">
        <v>123</v>
      </c>
      <c r="C58" s="37">
        <v>3877702</v>
      </c>
      <c r="D58" s="37">
        <v>4259830</v>
      </c>
      <c r="E58" s="37">
        <v>3998631</v>
      </c>
      <c r="F58" s="37">
        <v>4635612</v>
      </c>
      <c r="G58" s="37">
        <v>4664744</v>
      </c>
      <c r="H58" s="37">
        <v>5365006</v>
      </c>
      <c r="I58" s="37">
        <v>4991227</v>
      </c>
      <c r="J58" s="37">
        <v>5052207</v>
      </c>
      <c r="K58" s="37">
        <v>5192734</v>
      </c>
      <c r="L58" s="37">
        <v>5410041</v>
      </c>
      <c r="M58" s="37">
        <v>6062541</v>
      </c>
      <c r="N58" s="37">
        <v>6194604</v>
      </c>
      <c r="O58" s="37">
        <v>6272837</v>
      </c>
      <c r="P58" s="37">
        <v>6582800</v>
      </c>
      <c r="Q58" s="37">
        <v>3733845</v>
      </c>
      <c r="R58" s="177">
        <v>5153162</v>
      </c>
      <c r="S58" s="29">
        <f>(Number_of_visits_to_National_Trust_properties[[#This Row],[2021/22]]-Number_of_visits_to_National_Trust_properties[[#This Row],[2006/07]])/Number_of_visits_to_National_Trust_properties[[#This Row],[2006/07]]</f>
        <v>0.32892161388368679</v>
      </c>
      <c r="T58" s="29">
        <f>(Number_of_visits_to_National_Trust_properties[[#This Row],[2021/22]]-Number_of_visits_to_National_Trust_properties[[#This Row],[2020/21]])/Number_of_visits_to_National_Trust_properties[[#This Row],[2020/21]]</f>
        <v>0.38012209933727831</v>
      </c>
      <c r="U58" s="29" t="s">
        <v>71</v>
      </c>
      <c r="V58" s="20"/>
      <c r="W58" s="20"/>
      <c r="X58" s="20"/>
      <c r="Y58" s="20"/>
      <c r="Z58" s="20"/>
      <c r="AA58" s="20"/>
      <c r="AB58" s="20"/>
      <c r="AC58" s="20"/>
      <c r="AD58" s="20"/>
      <c r="AE58" s="20"/>
      <c r="AF58" s="20"/>
      <c r="AG58" s="20"/>
      <c r="AH58" s="20"/>
      <c r="AI58" s="20"/>
      <c r="AJ58" s="20"/>
      <c r="AK58" s="21"/>
      <c r="AL58" s="21"/>
      <c r="AM58" s="21"/>
      <c r="AN58" s="21"/>
      <c r="AO58" s="21"/>
      <c r="AP58" s="21"/>
      <c r="AQ58" s="21"/>
      <c r="AR58" s="21"/>
      <c r="AS58" s="21"/>
      <c r="AT58" s="21"/>
      <c r="AU58" s="21"/>
      <c r="AV58" s="21"/>
      <c r="AW58" s="21"/>
      <c r="AX58" s="21"/>
      <c r="AY58" s="21"/>
      <c r="AZ58" s="21"/>
      <c r="BA58" s="21"/>
      <c r="BB58" s="21"/>
      <c r="BC58" s="21"/>
      <c r="BD58" s="21"/>
    </row>
    <row r="59" spans="1:56" x14ac:dyDescent="0.25">
      <c r="A59" s="21"/>
      <c r="B59" s="21" t="s">
        <v>87</v>
      </c>
      <c r="C59" s="37">
        <v>3731897</v>
      </c>
      <c r="D59" s="37">
        <v>3899688</v>
      </c>
      <c r="E59" s="37">
        <v>3816856</v>
      </c>
      <c r="F59" s="37">
        <v>4394605</v>
      </c>
      <c r="G59" s="37">
        <v>4468877</v>
      </c>
      <c r="H59" s="37">
        <v>4785820</v>
      </c>
      <c r="I59" s="37">
        <v>4743522</v>
      </c>
      <c r="J59" s="37">
        <v>4853110</v>
      </c>
      <c r="K59" s="37">
        <v>5093693</v>
      </c>
      <c r="L59" s="37">
        <v>5510354</v>
      </c>
      <c r="M59" s="37">
        <v>5905533</v>
      </c>
      <c r="N59" s="37">
        <v>6129861</v>
      </c>
      <c r="O59" s="37">
        <v>6153782</v>
      </c>
      <c r="P59" s="37">
        <v>6485634</v>
      </c>
      <c r="Q59" s="37">
        <v>2355984</v>
      </c>
      <c r="R59" s="177">
        <v>4429724</v>
      </c>
      <c r="S59" s="29">
        <f>(Number_of_visits_to_National_Trust_properties[[#This Row],[2021/22]]-Number_of_visits_to_National_Trust_properties[[#This Row],[2006/07]])/Number_of_visits_to_National_Trust_properties[[#This Row],[2006/07]]</f>
        <v>0.18698988744866216</v>
      </c>
      <c r="T59" s="29">
        <f>(Number_of_visits_to_National_Trust_properties[[#This Row],[2021/22]]-Number_of_visits_to_National_Trust_properties[[#This Row],[2020/21]])/Number_of_visits_to_National_Trust_properties[[#This Row],[2020/21]]</f>
        <v>0.88020122377741106</v>
      </c>
      <c r="U59" s="29" t="s">
        <v>71</v>
      </c>
      <c r="V59" s="20"/>
      <c r="W59" s="20"/>
      <c r="X59" s="20"/>
      <c r="Y59" s="20"/>
      <c r="Z59" s="20"/>
      <c r="AA59" s="20"/>
      <c r="AB59" s="20"/>
      <c r="AC59" s="20"/>
      <c r="AD59" s="20"/>
      <c r="AE59" s="20"/>
      <c r="AF59" s="20"/>
      <c r="AG59" s="20"/>
      <c r="AH59" s="20"/>
      <c r="AI59" s="20"/>
      <c r="AJ59" s="20"/>
      <c r="AK59" s="21"/>
      <c r="AL59" s="21"/>
      <c r="AM59" s="21"/>
      <c r="AN59" s="21"/>
      <c r="AO59" s="21"/>
      <c r="AP59" s="21"/>
      <c r="AQ59" s="21"/>
      <c r="AR59" s="21"/>
      <c r="AS59" s="21"/>
      <c r="AT59" s="21"/>
      <c r="AU59" s="21"/>
      <c r="AV59" s="21"/>
      <c r="AW59" s="21"/>
      <c r="AX59" s="21"/>
      <c r="AY59" s="21"/>
      <c r="AZ59" s="21"/>
      <c r="BA59" s="21"/>
      <c r="BB59" s="21"/>
      <c r="BC59" s="21"/>
      <c r="BD59" s="21"/>
    </row>
    <row r="60" spans="1:56" x14ac:dyDescent="0.25">
      <c r="A60" s="21"/>
      <c r="B60" s="166" t="s">
        <v>506</v>
      </c>
      <c r="C60" s="183" t="s">
        <v>71</v>
      </c>
      <c r="D60" s="183" t="s">
        <v>71</v>
      </c>
      <c r="E60" s="183" t="s">
        <v>71</v>
      </c>
      <c r="F60" s="183" t="s">
        <v>71</v>
      </c>
      <c r="G60" s="183" t="s">
        <v>71</v>
      </c>
      <c r="H60" s="183" t="s">
        <v>71</v>
      </c>
      <c r="I60" s="183" t="s">
        <v>71</v>
      </c>
      <c r="J60" s="183" t="s">
        <v>71</v>
      </c>
      <c r="K60" s="183" t="s">
        <v>71</v>
      </c>
      <c r="L60" s="183" t="s">
        <v>71</v>
      </c>
      <c r="M60" s="183" t="s">
        <v>71</v>
      </c>
      <c r="N60" s="183" t="s">
        <v>71</v>
      </c>
      <c r="O60" s="183"/>
      <c r="P60" s="184">
        <v>7665181</v>
      </c>
      <c r="Q60" s="184">
        <v>4243314</v>
      </c>
      <c r="R60" s="184">
        <v>5988642</v>
      </c>
      <c r="S60" s="47" t="s">
        <v>71</v>
      </c>
      <c r="T60" s="185">
        <f>(Number_of_visits_to_National_Trust_properties[[#This Row],[2021/22]]-Number_of_visits_to_National_Trust_properties[[#This Row],[2020/21]])/Number_of_visits_to_National_Trust_properties[[#This Row],[2020/21]]</f>
        <v>0.41131247887853689</v>
      </c>
      <c r="U60" s="185" t="s">
        <v>71</v>
      </c>
      <c r="V60" s="20"/>
      <c r="W60" s="20"/>
      <c r="X60" s="20"/>
      <c r="Y60" s="20"/>
      <c r="Z60" s="20"/>
      <c r="AA60" s="20"/>
      <c r="AB60" s="20"/>
      <c r="AC60" s="20"/>
      <c r="AD60" s="20"/>
      <c r="AE60" s="20"/>
      <c r="AF60" s="20"/>
      <c r="AG60" s="20"/>
      <c r="AH60" s="20"/>
      <c r="AI60" s="20"/>
      <c r="AJ60" s="20"/>
      <c r="AK60" s="21"/>
      <c r="AL60" s="21"/>
      <c r="AM60" s="21"/>
      <c r="AN60" s="21"/>
      <c r="AO60" s="21"/>
      <c r="AP60" s="21"/>
      <c r="AQ60" s="21"/>
      <c r="AR60" s="21"/>
      <c r="AS60" s="21"/>
      <c r="AT60" s="21"/>
      <c r="AU60" s="21"/>
      <c r="AV60" s="21"/>
      <c r="AW60" s="21"/>
      <c r="AX60" s="21"/>
      <c r="AY60" s="21"/>
      <c r="AZ60" s="21"/>
      <c r="BA60" s="21"/>
      <c r="BB60" s="21"/>
      <c r="BC60" s="21"/>
      <c r="BD60" s="21"/>
    </row>
    <row r="61" spans="1:56" s="12" customFormat="1" x14ac:dyDescent="0.25">
      <c r="B61" s="12" t="s">
        <v>89</v>
      </c>
      <c r="C61" s="40">
        <v>12381713</v>
      </c>
      <c r="D61" s="40">
        <v>13440560</v>
      </c>
      <c r="E61" s="40">
        <v>13288461</v>
      </c>
      <c r="F61" s="40">
        <v>15415585</v>
      </c>
      <c r="G61" s="40">
        <v>15821265</v>
      </c>
      <c r="H61" s="40">
        <v>17521336</v>
      </c>
      <c r="I61" s="40">
        <v>16941770</v>
      </c>
      <c r="J61" s="40">
        <v>17450033</v>
      </c>
      <c r="K61" s="40">
        <v>18535830</v>
      </c>
      <c r="L61" s="40">
        <v>19612083</v>
      </c>
      <c r="M61" s="40">
        <f t="shared" ref="M61:N61" si="0">SUM(M55:M59)</f>
        <v>21422197</v>
      </c>
      <c r="N61" s="40">
        <f t="shared" si="0"/>
        <v>22935980</v>
      </c>
      <c r="O61" s="40">
        <v>23361326</v>
      </c>
      <c r="P61" s="40">
        <v>24583020</v>
      </c>
      <c r="Q61" s="40">
        <v>12338283</v>
      </c>
      <c r="R61" s="178">
        <v>18779194</v>
      </c>
      <c r="S61" s="33">
        <f>(Number_of_visits_to_National_Trust_properties[[#This Row],[2021/22]]-Number_of_visits_to_National_Trust_properties[[#This Row],[2006/07]])/Number_of_visits_to_National_Trust_properties[[#This Row],[2006/07]]</f>
        <v>0.51668787670978966</v>
      </c>
      <c r="T61" s="33">
        <f>(Number_of_visits_to_National_Trust_properties[[#This Row],[2021/22]]-Number_of_visits_to_National_Trust_properties[[#This Row],[2020/21]])/Number_of_visits_to_National_Trust_properties[[#This Row],[2020/21]]</f>
        <v>0.52202652508456804</v>
      </c>
      <c r="U61" s="33"/>
      <c r="V61" s="31"/>
      <c r="W61" s="31"/>
      <c r="X61" s="31"/>
      <c r="Y61" s="31"/>
      <c r="Z61" s="31"/>
      <c r="AA61" s="31"/>
      <c r="AB61" s="31"/>
      <c r="AC61" s="31"/>
      <c r="AD61" s="31"/>
      <c r="AE61" s="31"/>
      <c r="AF61" s="31"/>
      <c r="AG61" s="31"/>
      <c r="AH61" s="31"/>
      <c r="AI61" s="31"/>
      <c r="AJ61" s="31"/>
    </row>
    <row r="62" spans="1:56" x14ac:dyDescent="0.25">
      <c r="A62" s="21"/>
      <c r="B62" s="35" t="s">
        <v>507</v>
      </c>
      <c r="C62" s="37"/>
      <c r="D62" s="37"/>
      <c r="E62" s="37"/>
      <c r="F62" s="37"/>
      <c r="G62" s="37"/>
      <c r="H62" s="37"/>
      <c r="I62" s="37"/>
      <c r="J62" s="37"/>
      <c r="K62" s="37"/>
      <c r="L62" s="37"/>
      <c r="M62" s="37"/>
      <c r="N62" s="37"/>
      <c r="O62" s="37"/>
      <c r="P62" s="37"/>
      <c r="Q62" s="46"/>
      <c r="R62" s="46"/>
      <c r="S62" s="46"/>
      <c r="T62" s="46"/>
      <c r="U62" s="20"/>
      <c r="V62" s="20"/>
      <c r="W62" s="20"/>
      <c r="X62" s="20"/>
      <c r="Y62" s="20"/>
      <c r="Z62" s="20"/>
      <c r="AA62" s="20"/>
      <c r="AB62" s="20"/>
      <c r="AC62" s="20"/>
      <c r="AD62" s="20"/>
      <c r="AE62" s="20"/>
      <c r="AF62" s="20"/>
      <c r="AG62" s="20"/>
      <c r="AH62" s="20"/>
      <c r="AI62" s="20"/>
      <c r="AJ62" s="21"/>
      <c r="AK62" s="21"/>
      <c r="AL62" s="21"/>
      <c r="AM62" s="21"/>
      <c r="AN62" s="21"/>
      <c r="AO62" s="21"/>
      <c r="AP62" s="21"/>
      <c r="AQ62" s="21"/>
      <c r="AR62" s="21"/>
      <c r="AS62" s="21"/>
      <c r="AT62" s="21"/>
      <c r="AU62" s="21"/>
      <c r="AV62" s="21"/>
      <c r="AW62" s="21"/>
      <c r="AX62" s="21"/>
      <c r="AY62" s="21"/>
      <c r="AZ62" s="21"/>
      <c r="BA62" s="21"/>
      <c r="BB62" s="21"/>
      <c r="BC62" s="21"/>
    </row>
    <row r="63" spans="1:56" x14ac:dyDescent="0.25">
      <c r="A63" s="21"/>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1"/>
      <c r="AJ63" s="21"/>
      <c r="AK63" s="21"/>
      <c r="AL63" s="21"/>
      <c r="AM63" s="21"/>
      <c r="AN63" s="21"/>
      <c r="AO63" s="21"/>
      <c r="AP63" s="21"/>
      <c r="AQ63" s="21"/>
      <c r="AR63" s="21"/>
      <c r="AS63" s="21"/>
      <c r="AT63" s="21"/>
      <c r="AU63" s="21"/>
      <c r="AV63" s="21"/>
      <c r="AW63" s="21"/>
      <c r="AX63" s="21"/>
      <c r="AY63" s="21"/>
      <c r="AZ63" s="21"/>
      <c r="BA63" s="21"/>
      <c r="BB63" s="21"/>
      <c r="BC63" s="21"/>
    </row>
    <row r="64" spans="1:56" s="27" customFormat="1" ht="18.75" x14ac:dyDescent="0.3">
      <c r="A64" s="26"/>
      <c r="B64" s="26" t="s">
        <v>56</v>
      </c>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row>
    <row r="65" spans="1:57" s="18" customFormat="1" ht="30" x14ac:dyDescent="0.25">
      <c r="A65" s="20" t="s">
        <v>65</v>
      </c>
      <c r="B65" s="20" t="s">
        <v>124</v>
      </c>
      <c r="C65" s="20" t="s">
        <v>33</v>
      </c>
      <c r="D65" s="20" t="s">
        <v>34</v>
      </c>
      <c r="E65" s="20" t="s">
        <v>35</v>
      </c>
      <c r="F65" s="20" t="s">
        <v>36</v>
      </c>
      <c r="G65" s="20" t="s">
        <v>37</v>
      </c>
      <c r="H65" s="20" t="s">
        <v>38</v>
      </c>
      <c r="I65" s="20" t="s">
        <v>39</v>
      </c>
      <c r="J65" s="20" t="s">
        <v>40</v>
      </c>
      <c r="K65" s="20" t="s">
        <v>41</v>
      </c>
      <c r="L65" s="20" t="s">
        <v>42</v>
      </c>
      <c r="M65" s="20" t="s">
        <v>125</v>
      </c>
      <c r="N65" s="20" t="s">
        <v>44</v>
      </c>
      <c r="O65" s="20" t="s">
        <v>45</v>
      </c>
      <c r="P65" s="20" t="s">
        <v>126</v>
      </c>
      <c r="Q65" s="20" t="s">
        <v>47</v>
      </c>
      <c r="R65" s="20" t="s">
        <v>48</v>
      </c>
      <c r="S65" s="20" t="s">
        <v>49</v>
      </c>
      <c r="T65" s="20" t="s">
        <v>50</v>
      </c>
      <c r="U65" s="20" t="s">
        <v>53</v>
      </c>
      <c r="V65" s="20"/>
      <c r="W65" s="21"/>
      <c r="X65" s="20"/>
      <c r="Y65" s="20"/>
      <c r="Z65" s="20"/>
      <c r="AA65" s="20"/>
      <c r="AB65" s="20"/>
      <c r="AC65" s="20"/>
      <c r="AD65" s="20"/>
      <c r="AE65" s="20"/>
      <c r="AF65" s="20"/>
      <c r="AG65" s="20"/>
      <c r="AH65" s="20"/>
      <c r="AI65" s="20"/>
      <c r="AJ65" s="20"/>
      <c r="AK65" s="20"/>
      <c r="AL65" s="20"/>
      <c r="AM65" s="20"/>
      <c r="AN65" s="20"/>
      <c r="AO65" s="21"/>
      <c r="AP65" s="21"/>
      <c r="AQ65" s="21"/>
      <c r="AR65" s="21"/>
      <c r="AS65" s="20"/>
      <c r="AT65" s="20"/>
      <c r="AU65" s="20"/>
      <c r="AV65" s="20"/>
      <c r="AW65" s="20"/>
      <c r="AX65" s="20"/>
      <c r="AY65" s="20"/>
      <c r="AZ65" s="20"/>
      <c r="BA65" s="20"/>
      <c r="BB65" s="20"/>
      <c r="BC65" s="20"/>
      <c r="BD65" s="20"/>
      <c r="BE65" s="20"/>
    </row>
    <row r="66" spans="1:57" s="12" customFormat="1" x14ac:dyDescent="0.25">
      <c r="A66" s="31" t="s">
        <v>88</v>
      </c>
      <c r="B66" s="12" t="s">
        <v>89</v>
      </c>
      <c r="C66" s="40" t="s">
        <v>71</v>
      </c>
      <c r="D66" s="40" t="s">
        <v>71</v>
      </c>
      <c r="E66" s="40" t="s">
        <v>71</v>
      </c>
      <c r="F66" s="40">
        <v>1151</v>
      </c>
      <c r="G66" s="40">
        <v>1145</v>
      </c>
      <c r="H66" s="40">
        <v>1152</v>
      </c>
      <c r="I66" s="40">
        <v>1141</v>
      </c>
      <c r="J66" s="40">
        <v>1173</v>
      </c>
      <c r="K66" s="40">
        <v>1200</v>
      </c>
      <c r="L66" s="40">
        <v>1231</v>
      </c>
      <c r="M66" s="40">
        <v>1259</v>
      </c>
      <c r="N66" s="40">
        <v>1257</v>
      </c>
      <c r="O66" s="40">
        <v>1280</v>
      </c>
      <c r="P66" s="40">
        <v>1277</v>
      </c>
      <c r="Q66" s="40">
        <v>1278</v>
      </c>
      <c r="R66" s="40">
        <v>1221</v>
      </c>
      <c r="S66" s="40">
        <v>1140</v>
      </c>
      <c r="T66" s="178">
        <v>1108</v>
      </c>
      <c r="U66" s="34"/>
      <c r="V66" s="31"/>
      <c r="W66" s="31"/>
      <c r="X66" s="31"/>
      <c r="Y66" s="31"/>
      <c r="Z66" s="31"/>
      <c r="AA66" s="31"/>
      <c r="AB66" s="31"/>
      <c r="AC66" s="31"/>
      <c r="AD66" s="31"/>
      <c r="AE66" s="31"/>
      <c r="AF66" s="31"/>
      <c r="AG66" s="31"/>
      <c r="AH66" s="31"/>
      <c r="AI66" s="31"/>
      <c r="AJ66" s="31"/>
      <c r="AK66" s="31"/>
      <c r="AL66" s="31"/>
    </row>
    <row r="67" spans="1:57" x14ac:dyDescent="0.25">
      <c r="A67" s="20" t="s">
        <v>69</v>
      </c>
      <c r="B67" s="21" t="s">
        <v>70</v>
      </c>
      <c r="C67" s="37" t="s">
        <v>71</v>
      </c>
      <c r="D67" s="37" t="s">
        <v>71</v>
      </c>
      <c r="E67" s="37" t="s">
        <v>71</v>
      </c>
      <c r="F67" s="37">
        <v>60</v>
      </c>
      <c r="G67" s="37">
        <v>60</v>
      </c>
      <c r="H67" s="37">
        <v>58</v>
      </c>
      <c r="I67" s="37">
        <v>59</v>
      </c>
      <c r="J67" s="37">
        <v>59</v>
      </c>
      <c r="K67" s="37">
        <v>64</v>
      </c>
      <c r="L67" s="37">
        <v>71</v>
      </c>
      <c r="M67" s="37">
        <v>75</v>
      </c>
      <c r="N67" s="37">
        <v>80</v>
      </c>
      <c r="O67" s="37">
        <v>72</v>
      </c>
      <c r="P67" s="37" t="s">
        <v>71</v>
      </c>
      <c r="Q67" s="37" t="s">
        <v>71</v>
      </c>
      <c r="R67" s="37" t="s">
        <v>71</v>
      </c>
      <c r="S67" s="37" t="s">
        <v>71</v>
      </c>
      <c r="T67" s="177" t="s">
        <v>71</v>
      </c>
      <c r="U67" s="30"/>
      <c r="V67" s="20"/>
      <c r="W67" s="20"/>
      <c r="X67" s="20"/>
      <c r="Y67" s="20"/>
      <c r="Z67" s="20"/>
      <c r="AA67" s="20"/>
      <c r="AB67" s="20"/>
      <c r="AC67" s="20"/>
      <c r="AD67" s="20"/>
      <c r="AE67" s="20"/>
      <c r="AF67" s="20"/>
      <c r="AG67" s="20"/>
      <c r="AH67" s="20"/>
      <c r="AI67" s="20"/>
      <c r="AJ67" s="20"/>
      <c r="AK67" s="20"/>
      <c r="AL67" s="20"/>
      <c r="AM67" s="21"/>
      <c r="AN67" s="21"/>
      <c r="AO67" s="21"/>
      <c r="AP67" s="21"/>
      <c r="AQ67" s="21"/>
      <c r="AR67" s="21"/>
      <c r="AS67" s="21"/>
      <c r="AT67" s="21"/>
      <c r="AU67" s="21"/>
      <c r="AV67" s="21"/>
      <c r="AW67" s="21"/>
      <c r="AX67" s="21"/>
      <c r="AY67" s="21"/>
      <c r="AZ67" s="21"/>
      <c r="BA67" s="21"/>
      <c r="BB67" s="21"/>
      <c r="BC67" s="21"/>
      <c r="BD67" s="21"/>
      <c r="BE67" s="21"/>
    </row>
    <row r="68" spans="1:57" x14ac:dyDescent="0.25">
      <c r="A68" s="20" t="s">
        <v>72</v>
      </c>
      <c r="B68" s="21" t="s">
        <v>73</v>
      </c>
      <c r="C68" s="37" t="s">
        <v>71</v>
      </c>
      <c r="D68" s="37" t="s">
        <v>71</v>
      </c>
      <c r="E68" s="37" t="s">
        <v>71</v>
      </c>
      <c r="F68" s="37">
        <v>82</v>
      </c>
      <c r="G68" s="37">
        <v>81</v>
      </c>
      <c r="H68" s="37">
        <v>79</v>
      </c>
      <c r="I68" s="37">
        <v>80</v>
      </c>
      <c r="J68" s="37">
        <v>80</v>
      </c>
      <c r="K68" s="37">
        <v>83</v>
      </c>
      <c r="L68" s="37">
        <v>89</v>
      </c>
      <c r="M68" s="37">
        <v>94</v>
      </c>
      <c r="N68" s="37">
        <v>91</v>
      </c>
      <c r="O68" s="37">
        <v>96</v>
      </c>
      <c r="P68" s="37" t="s">
        <v>71</v>
      </c>
      <c r="Q68" s="37" t="s">
        <v>71</v>
      </c>
      <c r="R68" s="37" t="s">
        <v>71</v>
      </c>
      <c r="S68" s="37" t="s">
        <v>71</v>
      </c>
      <c r="T68" s="177" t="s">
        <v>71</v>
      </c>
      <c r="U68" s="30"/>
      <c r="V68" s="20"/>
      <c r="W68" s="20"/>
      <c r="X68" s="20"/>
      <c r="Y68" s="20"/>
      <c r="Z68" s="20"/>
      <c r="AA68" s="20"/>
      <c r="AB68" s="20"/>
      <c r="AC68" s="20"/>
      <c r="AD68" s="20"/>
      <c r="AE68" s="20"/>
      <c r="AF68" s="20"/>
      <c r="AG68" s="20"/>
      <c r="AH68" s="20"/>
      <c r="AI68" s="20"/>
      <c r="AJ68" s="20"/>
      <c r="AK68" s="20"/>
      <c r="AL68" s="20"/>
      <c r="AM68" s="21"/>
      <c r="AN68" s="21"/>
      <c r="AO68" s="21"/>
      <c r="AP68" s="21"/>
      <c r="AQ68" s="21"/>
      <c r="AR68" s="21"/>
      <c r="AS68" s="21"/>
      <c r="AT68" s="21"/>
      <c r="AU68" s="21"/>
      <c r="AV68" s="21"/>
      <c r="AW68" s="21"/>
      <c r="AX68" s="21"/>
      <c r="AY68" s="21"/>
      <c r="AZ68" s="21"/>
      <c r="BA68" s="21"/>
      <c r="BB68" s="21"/>
      <c r="BC68" s="21"/>
      <c r="BD68" s="21"/>
      <c r="BE68" s="21"/>
    </row>
    <row r="69" spans="1:57" x14ac:dyDescent="0.25">
      <c r="A69" s="20" t="s">
        <v>74</v>
      </c>
      <c r="B69" s="21" t="s">
        <v>75</v>
      </c>
      <c r="C69" s="37" t="s">
        <v>71</v>
      </c>
      <c r="D69" s="37" t="s">
        <v>71</v>
      </c>
      <c r="E69" s="37" t="s">
        <v>71</v>
      </c>
      <c r="F69" s="37">
        <v>90</v>
      </c>
      <c r="G69" s="37">
        <v>95</v>
      </c>
      <c r="H69" s="37">
        <v>95</v>
      </c>
      <c r="I69" s="37">
        <v>90</v>
      </c>
      <c r="J69" s="37">
        <v>94</v>
      </c>
      <c r="K69" s="37">
        <v>99</v>
      </c>
      <c r="L69" s="37">
        <v>99</v>
      </c>
      <c r="M69" s="37">
        <v>98</v>
      </c>
      <c r="N69" s="37">
        <v>102</v>
      </c>
      <c r="O69" s="37">
        <v>99</v>
      </c>
      <c r="P69" s="37" t="s">
        <v>71</v>
      </c>
      <c r="Q69" s="37" t="s">
        <v>71</v>
      </c>
      <c r="R69" s="37" t="s">
        <v>71</v>
      </c>
      <c r="S69" s="37" t="s">
        <v>71</v>
      </c>
      <c r="T69" s="177" t="s">
        <v>71</v>
      </c>
      <c r="U69" s="30"/>
      <c r="V69" s="20"/>
      <c r="W69" s="20"/>
      <c r="X69" s="20"/>
      <c r="Y69" s="20"/>
      <c r="Z69" s="20"/>
      <c r="AA69" s="20"/>
      <c r="AB69" s="20"/>
      <c r="AC69" s="20"/>
      <c r="AD69" s="20"/>
      <c r="AE69" s="20"/>
      <c r="AF69" s="20"/>
      <c r="AG69" s="20"/>
      <c r="AH69" s="20"/>
      <c r="AI69" s="20"/>
      <c r="AJ69" s="20"/>
      <c r="AK69" s="20"/>
      <c r="AL69" s="20"/>
      <c r="AM69" s="21"/>
      <c r="AN69" s="21"/>
      <c r="AO69" s="21"/>
      <c r="AP69" s="21"/>
      <c r="AQ69" s="21"/>
      <c r="AR69" s="21"/>
      <c r="AS69" s="21"/>
      <c r="AT69" s="21"/>
      <c r="AU69" s="21"/>
      <c r="AV69" s="21"/>
      <c r="AW69" s="21"/>
      <c r="AX69" s="21"/>
      <c r="AY69" s="21"/>
      <c r="AZ69" s="21"/>
      <c r="BA69" s="21"/>
      <c r="BB69" s="21"/>
      <c r="BC69" s="21"/>
      <c r="BD69" s="21"/>
      <c r="BE69" s="21"/>
    </row>
    <row r="70" spans="1:57" x14ac:dyDescent="0.25">
      <c r="A70" s="20" t="s">
        <v>76</v>
      </c>
      <c r="B70" s="21" t="s">
        <v>77</v>
      </c>
      <c r="C70" s="37" t="s">
        <v>71</v>
      </c>
      <c r="D70" s="37" t="s">
        <v>71</v>
      </c>
      <c r="E70" s="37" t="s">
        <v>71</v>
      </c>
      <c r="F70" s="37">
        <v>121</v>
      </c>
      <c r="G70" s="37">
        <v>122</v>
      </c>
      <c r="H70" s="37">
        <v>121</v>
      </c>
      <c r="I70" s="37">
        <v>122</v>
      </c>
      <c r="J70" s="37">
        <v>125</v>
      </c>
      <c r="K70" s="37">
        <v>126</v>
      </c>
      <c r="L70" s="37">
        <v>129</v>
      </c>
      <c r="M70" s="37">
        <v>126</v>
      </c>
      <c r="N70" s="37">
        <v>117</v>
      </c>
      <c r="O70" s="37">
        <v>132</v>
      </c>
      <c r="P70" s="37" t="s">
        <v>71</v>
      </c>
      <c r="Q70" s="37" t="s">
        <v>71</v>
      </c>
      <c r="R70" s="37" t="s">
        <v>71</v>
      </c>
      <c r="S70" s="37" t="s">
        <v>71</v>
      </c>
      <c r="T70" s="177" t="s">
        <v>71</v>
      </c>
      <c r="U70" s="30"/>
      <c r="V70" s="20"/>
      <c r="W70" s="20"/>
      <c r="X70" s="20"/>
      <c r="Y70" s="20"/>
      <c r="Z70" s="20"/>
      <c r="AA70" s="20"/>
      <c r="AB70" s="20"/>
      <c r="AC70" s="20"/>
      <c r="AD70" s="20"/>
      <c r="AE70" s="20"/>
      <c r="AF70" s="20"/>
      <c r="AG70" s="20"/>
      <c r="AH70" s="20"/>
      <c r="AI70" s="20"/>
      <c r="AJ70" s="20"/>
      <c r="AK70" s="20"/>
      <c r="AL70" s="20"/>
      <c r="AM70" s="21"/>
      <c r="AN70" s="21"/>
      <c r="AO70" s="21"/>
      <c r="AP70" s="21"/>
      <c r="AQ70" s="21"/>
      <c r="AR70" s="21"/>
      <c r="AS70" s="21"/>
      <c r="AT70" s="21"/>
      <c r="AU70" s="21"/>
      <c r="AV70" s="21"/>
      <c r="AW70" s="21"/>
      <c r="AX70" s="21"/>
      <c r="AY70" s="21"/>
      <c r="AZ70" s="21"/>
      <c r="BA70" s="21"/>
      <c r="BB70" s="21"/>
      <c r="BC70" s="21"/>
      <c r="BD70" s="21"/>
      <c r="BE70" s="21"/>
    </row>
    <row r="71" spans="1:57" x14ac:dyDescent="0.25">
      <c r="A71" s="20" t="s">
        <v>78</v>
      </c>
      <c r="B71" s="21" t="s">
        <v>79</v>
      </c>
      <c r="C71" s="37" t="s">
        <v>71</v>
      </c>
      <c r="D71" s="37" t="s">
        <v>71</v>
      </c>
      <c r="E71" s="37" t="s">
        <v>71</v>
      </c>
      <c r="F71" s="37">
        <v>124</v>
      </c>
      <c r="G71" s="37">
        <v>126</v>
      </c>
      <c r="H71" s="37">
        <v>128</v>
      </c>
      <c r="I71" s="37">
        <v>125</v>
      </c>
      <c r="J71" s="37">
        <v>130</v>
      </c>
      <c r="K71" s="37">
        <v>131</v>
      </c>
      <c r="L71" s="37">
        <v>137</v>
      </c>
      <c r="M71" s="37">
        <v>138</v>
      </c>
      <c r="N71" s="37">
        <v>155</v>
      </c>
      <c r="O71" s="37">
        <v>138</v>
      </c>
      <c r="P71" s="37" t="s">
        <v>71</v>
      </c>
      <c r="Q71" s="37" t="s">
        <v>71</v>
      </c>
      <c r="R71" s="37" t="s">
        <v>71</v>
      </c>
      <c r="S71" s="37" t="s">
        <v>71</v>
      </c>
      <c r="T71" s="177" t="s">
        <v>71</v>
      </c>
      <c r="U71" s="30"/>
      <c r="V71" s="20"/>
      <c r="W71" s="20"/>
      <c r="X71" s="20"/>
      <c r="Y71" s="20"/>
      <c r="Z71" s="20"/>
      <c r="AA71" s="20"/>
      <c r="AB71" s="20"/>
      <c r="AC71" s="20"/>
      <c r="AD71" s="20"/>
      <c r="AE71" s="20"/>
      <c r="AF71" s="20"/>
      <c r="AG71" s="20"/>
      <c r="AH71" s="20"/>
      <c r="AI71" s="20"/>
      <c r="AJ71" s="20"/>
      <c r="AK71" s="20"/>
      <c r="AL71" s="20"/>
      <c r="AM71" s="21"/>
      <c r="AN71" s="21"/>
      <c r="AO71" s="21"/>
      <c r="AP71" s="21"/>
      <c r="AQ71" s="21"/>
      <c r="AR71" s="21"/>
      <c r="AS71" s="21"/>
      <c r="AT71" s="21"/>
      <c r="AU71" s="21"/>
      <c r="AV71" s="21"/>
      <c r="AW71" s="21"/>
      <c r="AX71" s="21"/>
      <c r="AY71" s="21"/>
      <c r="AZ71" s="21"/>
      <c r="BA71" s="21"/>
      <c r="BB71" s="21"/>
      <c r="BC71" s="21"/>
      <c r="BD71" s="21"/>
      <c r="BE71" s="21"/>
    </row>
    <row r="72" spans="1:57" x14ac:dyDescent="0.25">
      <c r="A72" s="20" t="s">
        <v>80</v>
      </c>
      <c r="B72" s="21" t="s">
        <v>81</v>
      </c>
      <c r="C72" s="37" t="s">
        <v>71</v>
      </c>
      <c r="D72" s="37" t="s">
        <v>71</v>
      </c>
      <c r="E72" s="37" t="s">
        <v>71</v>
      </c>
      <c r="F72" s="37">
        <v>174</v>
      </c>
      <c r="G72" s="37">
        <v>176</v>
      </c>
      <c r="H72" s="37">
        <v>172</v>
      </c>
      <c r="I72" s="37">
        <v>166</v>
      </c>
      <c r="J72" s="37">
        <v>168</v>
      </c>
      <c r="K72" s="37">
        <v>166</v>
      </c>
      <c r="L72" s="37">
        <v>171</v>
      </c>
      <c r="M72" s="37">
        <v>174</v>
      </c>
      <c r="N72" s="37">
        <v>164</v>
      </c>
      <c r="O72" s="37">
        <v>178</v>
      </c>
      <c r="P72" s="37" t="s">
        <v>71</v>
      </c>
      <c r="Q72" s="37" t="s">
        <v>71</v>
      </c>
      <c r="R72" s="37" t="s">
        <v>71</v>
      </c>
      <c r="S72" s="37" t="s">
        <v>71</v>
      </c>
      <c r="T72" s="177" t="s">
        <v>71</v>
      </c>
      <c r="U72" s="30"/>
      <c r="V72" s="20"/>
      <c r="W72" s="20"/>
      <c r="X72" s="20"/>
      <c r="Y72" s="20"/>
      <c r="Z72" s="20"/>
      <c r="AA72" s="20"/>
      <c r="AB72" s="20"/>
      <c r="AC72" s="20"/>
      <c r="AD72" s="20"/>
      <c r="AE72" s="20"/>
      <c r="AF72" s="20"/>
      <c r="AG72" s="20"/>
      <c r="AH72" s="20"/>
      <c r="AI72" s="20"/>
      <c r="AJ72" s="20"/>
      <c r="AK72" s="20"/>
      <c r="AL72" s="20"/>
      <c r="AM72" s="21"/>
      <c r="AN72" s="21"/>
      <c r="AO72" s="21"/>
      <c r="AP72" s="21"/>
      <c r="AQ72" s="21"/>
      <c r="AR72" s="21"/>
      <c r="AS72" s="21"/>
      <c r="AT72" s="21"/>
      <c r="AU72" s="21"/>
      <c r="AV72" s="21"/>
      <c r="AW72" s="21"/>
      <c r="AX72" s="21"/>
      <c r="AY72" s="21"/>
      <c r="AZ72" s="21"/>
      <c r="BA72" s="21"/>
      <c r="BB72" s="21"/>
      <c r="BC72" s="21"/>
      <c r="BD72" s="21"/>
      <c r="BE72" s="21"/>
    </row>
    <row r="73" spans="1:57" x14ac:dyDescent="0.25">
      <c r="A73" s="20" t="s">
        <v>82</v>
      </c>
      <c r="B73" s="21" t="s">
        <v>83</v>
      </c>
      <c r="C73" s="37" t="s">
        <v>71</v>
      </c>
      <c r="D73" s="37" t="s">
        <v>71</v>
      </c>
      <c r="E73" s="37" t="s">
        <v>71</v>
      </c>
      <c r="F73" s="37">
        <v>15</v>
      </c>
      <c r="G73" s="37">
        <v>17</v>
      </c>
      <c r="H73" s="37">
        <v>17</v>
      </c>
      <c r="I73" s="37">
        <v>18</v>
      </c>
      <c r="J73" s="37">
        <v>18</v>
      </c>
      <c r="K73" s="37">
        <v>17</v>
      </c>
      <c r="L73" s="37">
        <v>22</v>
      </c>
      <c r="M73" s="37">
        <v>26</v>
      </c>
      <c r="N73" s="37">
        <v>25</v>
      </c>
      <c r="O73" s="37">
        <v>29</v>
      </c>
      <c r="P73" s="37" t="s">
        <v>71</v>
      </c>
      <c r="Q73" s="37" t="s">
        <v>71</v>
      </c>
      <c r="R73" s="37" t="s">
        <v>71</v>
      </c>
      <c r="S73" s="37" t="s">
        <v>71</v>
      </c>
      <c r="T73" s="177" t="s">
        <v>71</v>
      </c>
      <c r="U73" s="30"/>
      <c r="V73" s="20"/>
      <c r="W73" s="20"/>
      <c r="X73" s="20"/>
      <c r="Y73" s="20"/>
      <c r="Z73" s="20"/>
      <c r="AA73" s="20"/>
      <c r="AB73" s="20"/>
      <c r="AC73" s="20"/>
      <c r="AD73" s="20"/>
      <c r="AE73" s="20"/>
      <c r="AF73" s="20"/>
      <c r="AG73" s="20"/>
      <c r="AH73" s="20"/>
      <c r="AI73" s="20"/>
      <c r="AJ73" s="20"/>
      <c r="AK73" s="20"/>
      <c r="AL73" s="20"/>
      <c r="AM73" s="21"/>
      <c r="AN73" s="21"/>
      <c r="AO73" s="21"/>
      <c r="AP73" s="21"/>
      <c r="AQ73" s="21"/>
      <c r="AR73" s="21"/>
      <c r="AS73" s="21"/>
      <c r="AT73" s="21"/>
      <c r="AU73" s="21"/>
      <c r="AV73" s="21"/>
      <c r="AW73" s="21"/>
      <c r="AX73" s="21"/>
      <c r="AY73" s="21"/>
      <c r="AZ73" s="21"/>
      <c r="BA73" s="21"/>
      <c r="BB73" s="21"/>
      <c r="BC73" s="21"/>
      <c r="BD73" s="21"/>
      <c r="BE73" s="21"/>
    </row>
    <row r="74" spans="1:57" x14ac:dyDescent="0.25">
      <c r="A74" s="20" t="s">
        <v>84</v>
      </c>
      <c r="B74" s="21" t="s">
        <v>85</v>
      </c>
      <c r="C74" s="37" t="s">
        <v>71</v>
      </c>
      <c r="D74" s="37" t="s">
        <v>71</v>
      </c>
      <c r="E74" s="37" t="s">
        <v>71</v>
      </c>
      <c r="F74" s="37">
        <v>241</v>
      </c>
      <c r="G74" s="37">
        <v>244</v>
      </c>
      <c r="H74" s="37">
        <v>241</v>
      </c>
      <c r="I74" s="37">
        <v>239</v>
      </c>
      <c r="J74" s="37">
        <v>243</v>
      </c>
      <c r="K74" s="37">
        <v>250</v>
      </c>
      <c r="L74" s="37">
        <v>246</v>
      </c>
      <c r="M74" s="37">
        <v>253</v>
      </c>
      <c r="N74" s="37">
        <v>247</v>
      </c>
      <c r="O74" s="37">
        <v>256</v>
      </c>
      <c r="P74" s="37" t="s">
        <v>71</v>
      </c>
      <c r="Q74" s="37" t="s">
        <v>71</v>
      </c>
      <c r="R74" s="37" t="s">
        <v>71</v>
      </c>
      <c r="S74" s="37" t="s">
        <v>71</v>
      </c>
      <c r="T74" s="177" t="s">
        <v>71</v>
      </c>
      <c r="U74" s="30"/>
      <c r="V74" s="20"/>
      <c r="W74" s="20"/>
      <c r="X74" s="20"/>
      <c r="Y74" s="20"/>
      <c r="Z74" s="20"/>
      <c r="AA74" s="20"/>
      <c r="AB74" s="20"/>
      <c r="AC74" s="20"/>
      <c r="AD74" s="20"/>
      <c r="AE74" s="20"/>
      <c r="AF74" s="20"/>
      <c r="AG74" s="20"/>
      <c r="AH74" s="20"/>
      <c r="AI74" s="20"/>
      <c r="AJ74" s="20"/>
      <c r="AK74" s="20"/>
      <c r="AL74" s="20"/>
      <c r="AM74" s="21"/>
      <c r="AN74" s="21"/>
      <c r="AO74" s="21"/>
      <c r="AP74" s="21"/>
      <c r="AQ74" s="21"/>
      <c r="AR74" s="21"/>
      <c r="AS74" s="21"/>
      <c r="AT74" s="21"/>
      <c r="AU74" s="21"/>
      <c r="AV74" s="21"/>
      <c r="AW74" s="21"/>
      <c r="AX74" s="21"/>
      <c r="AY74" s="21"/>
      <c r="AZ74" s="21"/>
      <c r="BA74" s="21"/>
      <c r="BB74" s="21"/>
      <c r="BC74" s="21"/>
      <c r="BD74" s="21"/>
      <c r="BE74" s="21"/>
    </row>
    <row r="75" spans="1:57" x14ac:dyDescent="0.25">
      <c r="A75" s="20" t="s">
        <v>86</v>
      </c>
      <c r="B75" s="21" t="s">
        <v>87</v>
      </c>
      <c r="C75" s="37" t="s">
        <v>71</v>
      </c>
      <c r="D75" s="37" t="s">
        <v>71</v>
      </c>
      <c r="E75" s="37" t="s">
        <v>71</v>
      </c>
      <c r="F75" s="37">
        <v>244</v>
      </c>
      <c r="G75" s="37">
        <v>244</v>
      </c>
      <c r="H75" s="37">
        <v>241</v>
      </c>
      <c r="I75" s="37">
        <v>242</v>
      </c>
      <c r="J75" s="37">
        <v>256</v>
      </c>
      <c r="K75" s="37">
        <v>264</v>
      </c>
      <c r="L75" s="37">
        <v>267</v>
      </c>
      <c r="M75" s="37">
        <v>275</v>
      </c>
      <c r="N75" s="37">
        <v>276</v>
      </c>
      <c r="O75" s="37">
        <v>280</v>
      </c>
      <c r="P75" s="37" t="s">
        <v>71</v>
      </c>
      <c r="Q75" s="37" t="s">
        <v>71</v>
      </c>
      <c r="R75" s="37" t="s">
        <v>71</v>
      </c>
      <c r="S75" s="37" t="s">
        <v>71</v>
      </c>
      <c r="T75" s="177" t="s">
        <v>71</v>
      </c>
      <c r="U75" s="30"/>
      <c r="V75" s="20"/>
      <c r="W75" s="20"/>
      <c r="X75" s="20"/>
      <c r="Y75" s="20"/>
      <c r="Z75" s="20"/>
      <c r="AA75" s="20"/>
      <c r="AB75" s="20"/>
      <c r="AC75" s="20"/>
      <c r="AD75" s="20"/>
      <c r="AE75" s="20"/>
      <c r="AF75" s="20"/>
      <c r="AG75" s="20"/>
      <c r="AH75" s="20"/>
      <c r="AI75" s="20"/>
      <c r="AJ75" s="20"/>
      <c r="AK75" s="20"/>
      <c r="AL75" s="20"/>
      <c r="AM75" s="21"/>
      <c r="AN75" s="21"/>
      <c r="AO75" s="20"/>
      <c r="AP75" s="20"/>
      <c r="AQ75" s="20"/>
      <c r="AR75" s="20"/>
      <c r="AS75" s="21"/>
      <c r="AT75" s="21"/>
      <c r="AU75" s="21"/>
      <c r="AV75" s="21"/>
      <c r="AW75" s="21"/>
      <c r="AX75" s="21"/>
      <c r="AY75" s="21"/>
      <c r="AZ75" s="21"/>
      <c r="BA75" s="21"/>
      <c r="BB75" s="21"/>
      <c r="BC75" s="21"/>
      <c r="BD75" s="21"/>
      <c r="BE75" s="21"/>
    </row>
    <row r="76" spans="1:57" s="18" customFormat="1" ht="30" x14ac:dyDescent="0.25">
      <c r="A76" s="20" t="s">
        <v>65</v>
      </c>
      <c r="B76" s="20" t="s">
        <v>127</v>
      </c>
      <c r="C76" s="20" t="s">
        <v>33</v>
      </c>
      <c r="D76" s="20" t="s">
        <v>34</v>
      </c>
      <c r="E76" s="20" t="s">
        <v>35</v>
      </c>
      <c r="F76" s="20" t="s">
        <v>36</v>
      </c>
      <c r="G76" s="20" t="s">
        <v>37</v>
      </c>
      <c r="H76" s="20" t="s">
        <v>38</v>
      </c>
      <c r="I76" s="20" t="s">
        <v>39</v>
      </c>
      <c r="J76" s="20" t="s">
        <v>40</v>
      </c>
      <c r="K76" s="20" t="s">
        <v>41</v>
      </c>
      <c r="L76" s="20" t="s">
        <v>42</v>
      </c>
      <c r="M76" s="20" t="s">
        <v>125</v>
      </c>
      <c r="N76" s="20" t="s">
        <v>44</v>
      </c>
      <c r="O76" s="20" t="s">
        <v>45</v>
      </c>
      <c r="P76" s="20" t="s">
        <v>126</v>
      </c>
      <c r="Q76" s="20" t="s">
        <v>47</v>
      </c>
      <c r="R76" s="20" t="s">
        <v>48</v>
      </c>
      <c r="S76" s="20" t="s">
        <v>49</v>
      </c>
      <c r="T76" s="20" t="s">
        <v>50</v>
      </c>
      <c r="U76" s="20" t="s">
        <v>53</v>
      </c>
      <c r="V76" s="20"/>
      <c r="W76" s="21"/>
      <c r="X76" s="20"/>
      <c r="Y76" s="20"/>
      <c r="Z76" s="20"/>
      <c r="AA76" s="20"/>
      <c r="AB76" s="20"/>
      <c r="AC76" s="20"/>
      <c r="AD76" s="20"/>
      <c r="AE76" s="20"/>
      <c r="AF76" s="20"/>
      <c r="AG76" s="20"/>
      <c r="AH76" s="20"/>
      <c r="AI76" s="20"/>
      <c r="AJ76" s="20"/>
      <c r="AK76" s="20"/>
      <c r="AL76" s="20"/>
      <c r="AM76" s="20"/>
      <c r="AN76" s="20"/>
      <c r="AO76" s="21"/>
      <c r="AP76" s="21"/>
      <c r="AQ76" s="21"/>
      <c r="AR76" s="21"/>
      <c r="AS76" s="20"/>
      <c r="AT76" s="20"/>
      <c r="AU76" s="20"/>
      <c r="AV76" s="20"/>
      <c r="AW76" s="20"/>
      <c r="AX76" s="20"/>
      <c r="AY76" s="20"/>
      <c r="AZ76" s="20"/>
      <c r="BA76" s="20"/>
      <c r="BB76" s="20"/>
      <c r="BC76" s="20"/>
      <c r="BD76" s="20"/>
      <c r="BE76" s="20"/>
    </row>
    <row r="77" spans="1:57" s="12" customFormat="1" x14ac:dyDescent="0.25">
      <c r="A77" s="31" t="s">
        <v>88</v>
      </c>
      <c r="B77" s="12" t="s">
        <v>89</v>
      </c>
      <c r="C77" s="40" t="s">
        <v>71</v>
      </c>
      <c r="D77" s="40" t="s">
        <v>71</v>
      </c>
      <c r="E77" s="40" t="s">
        <v>71</v>
      </c>
      <c r="F77" s="40">
        <v>498</v>
      </c>
      <c r="G77" s="40">
        <v>491</v>
      </c>
      <c r="H77" s="40">
        <v>492</v>
      </c>
      <c r="I77" s="40">
        <v>489</v>
      </c>
      <c r="J77" s="40">
        <v>495</v>
      </c>
      <c r="K77" s="40">
        <v>682</v>
      </c>
      <c r="L77" s="40">
        <v>528</v>
      </c>
      <c r="M77" s="40">
        <v>549</v>
      </c>
      <c r="N77" s="40">
        <v>546</v>
      </c>
      <c r="O77" s="40">
        <v>558</v>
      </c>
      <c r="P77" s="40">
        <v>684</v>
      </c>
      <c r="Q77" s="40">
        <v>687</v>
      </c>
      <c r="R77" s="40">
        <v>576</v>
      </c>
      <c r="S77" s="40">
        <v>663</v>
      </c>
      <c r="T77" s="178">
        <v>659</v>
      </c>
      <c r="U77" s="34"/>
      <c r="V77" s="31"/>
      <c r="W77" s="31"/>
      <c r="X77" s="31"/>
      <c r="Y77" s="31"/>
      <c r="Z77" s="31"/>
      <c r="AA77" s="31"/>
      <c r="AB77" s="31"/>
      <c r="AC77" s="31"/>
      <c r="AD77" s="31"/>
      <c r="AE77" s="31"/>
      <c r="AF77" s="31"/>
      <c r="AG77" s="31"/>
      <c r="AH77" s="31"/>
      <c r="AI77" s="31"/>
      <c r="AJ77" s="31"/>
      <c r="AK77" s="31"/>
      <c r="AL77" s="31"/>
    </row>
    <row r="78" spans="1:57" x14ac:dyDescent="0.25">
      <c r="A78" s="20" t="s">
        <v>69</v>
      </c>
      <c r="B78" s="21" t="s">
        <v>70</v>
      </c>
      <c r="C78" s="37" t="s">
        <v>71</v>
      </c>
      <c r="D78" s="37" t="s">
        <v>71</v>
      </c>
      <c r="E78" s="37" t="s">
        <v>71</v>
      </c>
      <c r="F78" s="37">
        <v>21</v>
      </c>
      <c r="G78" s="37">
        <v>20</v>
      </c>
      <c r="H78" s="37">
        <v>17</v>
      </c>
      <c r="I78" s="37">
        <v>17</v>
      </c>
      <c r="J78" s="37">
        <v>17</v>
      </c>
      <c r="K78" s="37">
        <v>40</v>
      </c>
      <c r="L78" s="37">
        <v>22</v>
      </c>
      <c r="M78" s="37">
        <v>24</v>
      </c>
      <c r="N78" s="37">
        <v>23</v>
      </c>
      <c r="O78" s="37">
        <v>24</v>
      </c>
      <c r="P78" s="37" t="s">
        <v>71</v>
      </c>
      <c r="Q78" s="37" t="s">
        <v>71</v>
      </c>
      <c r="R78" s="37" t="s">
        <v>71</v>
      </c>
      <c r="S78" s="37" t="s">
        <v>71</v>
      </c>
      <c r="T78" s="177" t="s">
        <v>71</v>
      </c>
      <c r="U78" s="30"/>
      <c r="V78" s="20"/>
      <c r="W78" s="20"/>
      <c r="X78" s="20"/>
      <c r="Y78" s="20"/>
      <c r="Z78" s="20"/>
      <c r="AA78" s="20"/>
      <c r="AB78" s="20"/>
      <c r="AC78" s="20"/>
      <c r="AD78" s="20"/>
      <c r="AE78" s="20"/>
      <c r="AF78" s="20"/>
      <c r="AG78" s="20"/>
      <c r="AH78" s="20"/>
      <c r="AI78" s="20"/>
      <c r="AJ78" s="20"/>
      <c r="AK78" s="20"/>
      <c r="AL78" s="20"/>
      <c r="AM78" s="21"/>
      <c r="AN78" s="21"/>
      <c r="AO78" s="21"/>
      <c r="AP78" s="21"/>
      <c r="AQ78" s="21"/>
      <c r="AR78" s="21"/>
      <c r="AS78" s="21"/>
      <c r="AT78" s="21"/>
      <c r="AU78" s="21"/>
      <c r="AV78" s="21"/>
      <c r="AW78" s="21"/>
      <c r="AX78" s="21"/>
      <c r="AY78" s="21"/>
      <c r="AZ78" s="21"/>
      <c r="BA78" s="21"/>
      <c r="BB78" s="21"/>
      <c r="BC78" s="21"/>
      <c r="BD78" s="21"/>
      <c r="BE78" s="21"/>
    </row>
    <row r="79" spans="1:57" x14ac:dyDescent="0.25">
      <c r="A79" s="20" t="s">
        <v>72</v>
      </c>
      <c r="B79" s="21" t="s">
        <v>73</v>
      </c>
      <c r="C79" s="37" t="s">
        <v>71</v>
      </c>
      <c r="D79" s="37" t="s">
        <v>71</v>
      </c>
      <c r="E79" s="37" t="s">
        <v>71</v>
      </c>
      <c r="F79" s="37">
        <v>37</v>
      </c>
      <c r="G79" s="37">
        <v>38</v>
      </c>
      <c r="H79" s="37">
        <v>38</v>
      </c>
      <c r="I79" s="37">
        <v>40</v>
      </c>
      <c r="J79" s="37">
        <v>40</v>
      </c>
      <c r="K79" s="37">
        <v>58</v>
      </c>
      <c r="L79" s="37">
        <v>45</v>
      </c>
      <c r="M79" s="37">
        <v>47</v>
      </c>
      <c r="N79" s="37">
        <v>46</v>
      </c>
      <c r="O79" s="37">
        <v>47</v>
      </c>
      <c r="P79" s="37" t="s">
        <v>71</v>
      </c>
      <c r="Q79" s="37" t="s">
        <v>71</v>
      </c>
      <c r="R79" s="37" t="s">
        <v>71</v>
      </c>
      <c r="S79" s="37" t="s">
        <v>71</v>
      </c>
      <c r="T79" s="177" t="s">
        <v>71</v>
      </c>
      <c r="U79" s="30"/>
      <c r="V79" s="20"/>
      <c r="W79" s="20"/>
      <c r="X79" s="20"/>
      <c r="Y79" s="20"/>
      <c r="Z79" s="20"/>
      <c r="AA79" s="20"/>
      <c r="AB79" s="20"/>
      <c r="AC79" s="20"/>
      <c r="AD79" s="20"/>
      <c r="AE79" s="20"/>
      <c r="AF79" s="20"/>
      <c r="AG79" s="20"/>
      <c r="AH79" s="20"/>
      <c r="AI79" s="20"/>
      <c r="AJ79" s="20"/>
      <c r="AK79" s="20"/>
      <c r="AL79" s="20"/>
      <c r="AM79" s="21"/>
      <c r="AN79" s="21"/>
      <c r="AO79" s="21"/>
      <c r="AP79" s="21"/>
      <c r="AQ79" s="21"/>
      <c r="AR79" s="21"/>
      <c r="AS79" s="21"/>
      <c r="AT79" s="21"/>
      <c r="AU79" s="21"/>
      <c r="AV79" s="21"/>
      <c r="AW79" s="21"/>
      <c r="AX79" s="21"/>
      <c r="AY79" s="21"/>
      <c r="AZ79" s="21"/>
      <c r="BA79" s="21"/>
      <c r="BB79" s="21"/>
      <c r="BC79" s="21"/>
      <c r="BD79" s="21"/>
      <c r="BE79" s="21"/>
    </row>
    <row r="80" spans="1:57" x14ac:dyDescent="0.25">
      <c r="A80" s="20" t="s">
        <v>74</v>
      </c>
      <c r="B80" s="21" t="s">
        <v>75</v>
      </c>
      <c r="C80" s="37" t="s">
        <v>71</v>
      </c>
      <c r="D80" s="37" t="s">
        <v>71</v>
      </c>
      <c r="E80" s="37" t="s">
        <v>71</v>
      </c>
      <c r="F80" s="37">
        <v>36</v>
      </c>
      <c r="G80" s="37">
        <v>38</v>
      </c>
      <c r="H80" s="37">
        <v>38</v>
      </c>
      <c r="I80" s="37">
        <v>38</v>
      </c>
      <c r="J80" s="37">
        <v>37</v>
      </c>
      <c r="K80" s="37">
        <v>58</v>
      </c>
      <c r="L80" s="37">
        <v>42</v>
      </c>
      <c r="M80" s="37">
        <v>42</v>
      </c>
      <c r="N80" s="37">
        <v>43</v>
      </c>
      <c r="O80" s="37">
        <v>42</v>
      </c>
      <c r="P80" s="37" t="s">
        <v>71</v>
      </c>
      <c r="Q80" s="37" t="s">
        <v>71</v>
      </c>
      <c r="R80" s="37" t="s">
        <v>71</v>
      </c>
      <c r="S80" s="37" t="s">
        <v>71</v>
      </c>
      <c r="T80" s="177" t="s">
        <v>71</v>
      </c>
      <c r="U80" s="30"/>
      <c r="V80" s="20"/>
      <c r="W80" s="20"/>
      <c r="X80" s="20"/>
      <c r="Y80" s="20"/>
      <c r="Z80" s="20"/>
      <c r="AA80" s="20"/>
      <c r="AB80" s="20"/>
      <c r="AC80" s="20"/>
      <c r="AD80" s="20"/>
      <c r="AE80" s="20"/>
      <c r="AF80" s="20"/>
      <c r="AG80" s="20"/>
      <c r="AH80" s="20"/>
      <c r="AI80" s="20"/>
      <c r="AJ80" s="20"/>
      <c r="AK80" s="20"/>
      <c r="AL80" s="20"/>
      <c r="AM80" s="21"/>
      <c r="AN80" s="21"/>
      <c r="AO80" s="21"/>
      <c r="AP80" s="21"/>
      <c r="AQ80" s="21"/>
      <c r="AR80" s="21"/>
      <c r="AS80" s="21"/>
      <c r="AT80" s="21"/>
      <c r="AU80" s="21"/>
      <c r="AV80" s="21"/>
      <c r="AW80" s="21"/>
      <c r="AX80" s="21"/>
      <c r="AY80" s="21"/>
      <c r="AZ80" s="21"/>
      <c r="BA80" s="21"/>
      <c r="BB80" s="21"/>
      <c r="BC80" s="21"/>
      <c r="BD80" s="21"/>
      <c r="BE80" s="21"/>
    </row>
    <row r="81" spans="1:57" x14ac:dyDescent="0.25">
      <c r="A81" s="20" t="s">
        <v>76</v>
      </c>
      <c r="B81" s="21" t="s">
        <v>77</v>
      </c>
      <c r="C81" s="37" t="s">
        <v>71</v>
      </c>
      <c r="D81" s="37" t="s">
        <v>71</v>
      </c>
      <c r="E81" s="37" t="s">
        <v>71</v>
      </c>
      <c r="F81" s="37">
        <v>45</v>
      </c>
      <c r="G81" s="37">
        <v>47</v>
      </c>
      <c r="H81" s="37">
        <v>47</v>
      </c>
      <c r="I81" s="37">
        <v>48</v>
      </c>
      <c r="J81" s="37">
        <v>49</v>
      </c>
      <c r="K81" s="37">
        <v>61</v>
      </c>
      <c r="L81" s="37">
        <v>49</v>
      </c>
      <c r="M81" s="37">
        <v>51</v>
      </c>
      <c r="N81" s="37">
        <v>56</v>
      </c>
      <c r="O81" s="37">
        <v>58</v>
      </c>
      <c r="P81" s="37" t="s">
        <v>71</v>
      </c>
      <c r="Q81" s="37" t="s">
        <v>71</v>
      </c>
      <c r="R81" s="37" t="s">
        <v>71</v>
      </c>
      <c r="S81" s="37" t="s">
        <v>71</v>
      </c>
      <c r="T81" s="177" t="s">
        <v>71</v>
      </c>
      <c r="U81" s="30"/>
      <c r="V81" s="20"/>
      <c r="W81" s="20"/>
      <c r="X81" s="20"/>
      <c r="Y81" s="20"/>
      <c r="Z81" s="20"/>
      <c r="AA81" s="20"/>
      <c r="AB81" s="20"/>
      <c r="AC81" s="20"/>
      <c r="AD81" s="20"/>
      <c r="AE81" s="20"/>
      <c r="AF81" s="20"/>
      <c r="AG81" s="20"/>
      <c r="AH81" s="20"/>
      <c r="AI81" s="20"/>
      <c r="AJ81" s="20"/>
      <c r="AK81" s="20"/>
      <c r="AL81" s="20"/>
      <c r="AM81" s="21"/>
      <c r="AN81" s="21"/>
      <c r="AO81" s="21"/>
      <c r="AP81" s="21"/>
      <c r="AQ81" s="21"/>
      <c r="AR81" s="21"/>
      <c r="AS81" s="21"/>
      <c r="AT81" s="21"/>
      <c r="AU81" s="21"/>
      <c r="AV81" s="21"/>
      <c r="AW81" s="21"/>
      <c r="AX81" s="21"/>
      <c r="AY81" s="21"/>
      <c r="AZ81" s="21"/>
      <c r="BA81" s="21"/>
      <c r="BB81" s="21"/>
      <c r="BC81" s="21"/>
      <c r="BD81" s="21"/>
      <c r="BE81" s="21"/>
    </row>
    <row r="82" spans="1:57" x14ac:dyDescent="0.25">
      <c r="A82" s="20" t="s">
        <v>78</v>
      </c>
      <c r="B82" s="21" t="s">
        <v>79</v>
      </c>
      <c r="C82" s="37" t="s">
        <v>71</v>
      </c>
      <c r="D82" s="37" t="s">
        <v>71</v>
      </c>
      <c r="E82" s="37" t="s">
        <v>71</v>
      </c>
      <c r="F82" s="37">
        <v>62</v>
      </c>
      <c r="G82" s="37">
        <v>63</v>
      </c>
      <c r="H82" s="37">
        <v>66</v>
      </c>
      <c r="I82" s="37">
        <v>58</v>
      </c>
      <c r="J82" s="37">
        <v>59</v>
      </c>
      <c r="K82" s="37">
        <v>79</v>
      </c>
      <c r="L82" s="37">
        <v>63</v>
      </c>
      <c r="M82" s="37">
        <v>64</v>
      </c>
      <c r="N82" s="37">
        <v>64</v>
      </c>
      <c r="O82" s="37">
        <v>61</v>
      </c>
      <c r="P82" s="37" t="s">
        <v>71</v>
      </c>
      <c r="Q82" s="37" t="s">
        <v>71</v>
      </c>
      <c r="R82" s="37" t="s">
        <v>71</v>
      </c>
      <c r="S82" s="37" t="s">
        <v>71</v>
      </c>
      <c r="T82" s="177" t="s">
        <v>71</v>
      </c>
      <c r="U82" s="30"/>
      <c r="V82" s="20"/>
      <c r="W82" s="20"/>
      <c r="X82" s="20"/>
      <c r="Y82" s="20"/>
      <c r="Z82" s="20"/>
      <c r="AA82" s="20"/>
      <c r="AB82" s="20"/>
      <c r="AC82" s="20"/>
      <c r="AD82" s="20"/>
      <c r="AE82" s="20"/>
      <c r="AF82" s="20"/>
      <c r="AG82" s="20"/>
      <c r="AH82" s="20"/>
      <c r="AI82" s="20"/>
      <c r="AJ82" s="20"/>
      <c r="AK82" s="20"/>
      <c r="AL82" s="20"/>
      <c r="AM82" s="21"/>
      <c r="AN82" s="21"/>
      <c r="AO82" s="21"/>
      <c r="AP82" s="21"/>
      <c r="AQ82" s="21"/>
      <c r="AR82" s="21"/>
      <c r="AS82" s="21"/>
      <c r="AT82" s="21"/>
      <c r="AU82" s="21"/>
      <c r="AV82" s="21"/>
      <c r="AW82" s="21"/>
      <c r="AX82" s="21"/>
      <c r="AY82" s="21"/>
      <c r="AZ82" s="21"/>
      <c r="BA82" s="21"/>
      <c r="BB82" s="21"/>
      <c r="BC82" s="21"/>
      <c r="BD82" s="21"/>
      <c r="BE82" s="21"/>
    </row>
    <row r="83" spans="1:57" x14ac:dyDescent="0.25">
      <c r="A83" s="20" t="s">
        <v>80</v>
      </c>
      <c r="B83" s="21" t="s">
        <v>81</v>
      </c>
      <c r="C83" s="37" t="s">
        <v>71</v>
      </c>
      <c r="D83" s="37" t="s">
        <v>71</v>
      </c>
      <c r="E83" s="37" t="s">
        <v>71</v>
      </c>
      <c r="F83" s="37">
        <v>77</v>
      </c>
      <c r="G83" s="37">
        <v>76</v>
      </c>
      <c r="H83" s="37">
        <v>77</v>
      </c>
      <c r="I83" s="37">
        <v>73</v>
      </c>
      <c r="J83" s="37">
        <v>74</v>
      </c>
      <c r="K83" s="37">
        <v>95</v>
      </c>
      <c r="L83" s="37">
        <v>76</v>
      </c>
      <c r="M83" s="37">
        <v>74</v>
      </c>
      <c r="N83" s="37">
        <v>76</v>
      </c>
      <c r="O83" s="37">
        <v>78</v>
      </c>
      <c r="P83" s="37" t="s">
        <v>71</v>
      </c>
      <c r="Q83" s="37" t="s">
        <v>71</v>
      </c>
      <c r="R83" s="37" t="s">
        <v>71</v>
      </c>
      <c r="S83" s="37" t="s">
        <v>71</v>
      </c>
      <c r="T83" s="177" t="s">
        <v>71</v>
      </c>
      <c r="U83" s="30"/>
      <c r="V83" s="20"/>
      <c r="W83" s="20"/>
      <c r="X83" s="20"/>
      <c r="Y83" s="20"/>
      <c r="Z83" s="20"/>
      <c r="AA83" s="20"/>
      <c r="AB83" s="20"/>
      <c r="AC83" s="20"/>
      <c r="AD83" s="20"/>
      <c r="AE83" s="20"/>
      <c r="AF83" s="20"/>
      <c r="AG83" s="20"/>
      <c r="AH83" s="20"/>
      <c r="AI83" s="20"/>
      <c r="AJ83" s="20"/>
      <c r="AK83" s="20"/>
      <c r="AL83" s="20"/>
      <c r="AM83" s="21"/>
      <c r="AN83" s="21"/>
      <c r="AO83" s="21"/>
      <c r="AP83" s="21"/>
      <c r="AQ83" s="21"/>
      <c r="AR83" s="21"/>
      <c r="AS83" s="21"/>
      <c r="AT83" s="21"/>
      <c r="AU83" s="21"/>
      <c r="AV83" s="21"/>
      <c r="AW83" s="21"/>
      <c r="AX83" s="21"/>
      <c r="AY83" s="21"/>
      <c r="AZ83" s="21"/>
      <c r="BA83" s="21"/>
      <c r="BB83" s="21"/>
      <c r="BC83" s="21"/>
      <c r="BD83" s="21"/>
      <c r="BE83" s="21"/>
    </row>
    <row r="84" spans="1:57" x14ac:dyDescent="0.25">
      <c r="A84" s="20" t="s">
        <v>82</v>
      </c>
      <c r="B84" s="21" t="s">
        <v>83</v>
      </c>
      <c r="C84" s="37" t="s">
        <v>71</v>
      </c>
      <c r="D84" s="37" t="s">
        <v>71</v>
      </c>
      <c r="E84" s="37" t="s">
        <v>71</v>
      </c>
      <c r="F84" s="37">
        <v>7</v>
      </c>
      <c r="G84" s="37">
        <v>10</v>
      </c>
      <c r="H84" s="37">
        <v>9</v>
      </c>
      <c r="I84" s="37">
        <v>9</v>
      </c>
      <c r="J84" s="37">
        <v>9</v>
      </c>
      <c r="K84" s="37">
        <v>9</v>
      </c>
      <c r="L84" s="37">
        <v>12</v>
      </c>
      <c r="M84" s="37">
        <v>16</v>
      </c>
      <c r="N84" s="37">
        <v>14</v>
      </c>
      <c r="O84" s="37">
        <v>19</v>
      </c>
      <c r="P84" s="37" t="s">
        <v>71</v>
      </c>
      <c r="Q84" s="37" t="s">
        <v>71</v>
      </c>
      <c r="R84" s="37" t="s">
        <v>71</v>
      </c>
      <c r="S84" s="37" t="s">
        <v>71</v>
      </c>
      <c r="T84" s="177" t="s">
        <v>71</v>
      </c>
      <c r="U84" s="30"/>
      <c r="V84" s="20"/>
      <c r="W84" s="20"/>
      <c r="X84" s="20"/>
      <c r="Y84" s="20"/>
      <c r="Z84" s="20"/>
      <c r="AA84" s="20"/>
      <c r="AB84" s="20"/>
      <c r="AC84" s="20"/>
      <c r="AD84" s="20"/>
      <c r="AE84" s="20"/>
      <c r="AF84" s="20"/>
      <c r="AG84" s="20"/>
      <c r="AH84" s="20"/>
      <c r="AI84" s="20"/>
      <c r="AJ84" s="20"/>
      <c r="AK84" s="20"/>
      <c r="AL84" s="20"/>
      <c r="AM84" s="21"/>
      <c r="AN84" s="21"/>
      <c r="AO84" s="21"/>
      <c r="AP84" s="21"/>
      <c r="AQ84" s="21"/>
      <c r="AR84" s="21"/>
      <c r="AS84" s="21"/>
      <c r="AT84" s="21"/>
      <c r="AU84" s="21"/>
      <c r="AV84" s="21"/>
      <c r="AW84" s="21"/>
      <c r="AX84" s="21"/>
      <c r="AY84" s="21"/>
      <c r="AZ84" s="21"/>
      <c r="BA84" s="21"/>
      <c r="BB84" s="21"/>
      <c r="BC84" s="21"/>
      <c r="BD84" s="21"/>
      <c r="BE84" s="21"/>
    </row>
    <row r="85" spans="1:57" x14ac:dyDescent="0.25">
      <c r="A85" s="20" t="s">
        <v>84</v>
      </c>
      <c r="B85" s="21" t="s">
        <v>85</v>
      </c>
      <c r="C85" s="37" t="s">
        <v>71</v>
      </c>
      <c r="D85" s="37" t="s">
        <v>71</v>
      </c>
      <c r="E85" s="37" t="s">
        <v>71</v>
      </c>
      <c r="F85" s="37">
        <v>102</v>
      </c>
      <c r="G85" s="37">
        <v>100</v>
      </c>
      <c r="H85" s="37">
        <v>100</v>
      </c>
      <c r="I85" s="37">
        <v>100</v>
      </c>
      <c r="J85" s="37">
        <v>100</v>
      </c>
      <c r="K85" s="37">
        <v>136</v>
      </c>
      <c r="L85" s="37">
        <v>104</v>
      </c>
      <c r="M85" s="37">
        <v>106</v>
      </c>
      <c r="N85" s="37">
        <v>105</v>
      </c>
      <c r="O85" s="37">
        <v>109</v>
      </c>
      <c r="P85" s="37" t="s">
        <v>71</v>
      </c>
      <c r="Q85" s="37" t="s">
        <v>71</v>
      </c>
      <c r="R85" s="37" t="s">
        <v>71</v>
      </c>
      <c r="S85" s="37" t="s">
        <v>71</v>
      </c>
      <c r="T85" s="177" t="s">
        <v>71</v>
      </c>
      <c r="U85" s="30"/>
      <c r="V85" s="20"/>
      <c r="W85" s="20"/>
      <c r="X85" s="20"/>
      <c r="Y85" s="20"/>
      <c r="Z85" s="20"/>
      <c r="AA85" s="20"/>
      <c r="AB85" s="20"/>
      <c r="AC85" s="20"/>
      <c r="AD85" s="20"/>
      <c r="AE85" s="20"/>
      <c r="AF85" s="20"/>
      <c r="AG85" s="20"/>
      <c r="AH85" s="20"/>
      <c r="AI85" s="20"/>
      <c r="AJ85" s="20"/>
      <c r="AK85" s="20"/>
      <c r="AL85" s="20"/>
      <c r="AM85" s="21"/>
      <c r="AN85" s="21"/>
      <c r="AO85" s="21"/>
      <c r="AP85" s="21"/>
      <c r="AQ85" s="21"/>
      <c r="AR85" s="21"/>
      <c r="AS85" s="21"/>
      <c r="AT85" s="21"/>
      <c r="AU85" s="21"/>
      <c r="AV85" s="21"/>
      <c r="AW85" s="21"/>
      <c r="AX85" s="21"/>
      <c r="AY85" s="21"/>
      <c r="AZ85" s="21"/>
      <c r="BA85" s="21"/>
      <c r="BB85" s="21"/>
      <c r="BC85" s="21"/>
      <c r="BD85" s="21"/>
      <c r="BE85" s="21"/>
    </row>
    <row r="86" spans="1:57" x14ac:dyDescent="0.25">
      <c r="A86" s="20" t="s">
        <v>86</v>
      </c>
      <c r="B86" s="21" t="s">
        <v>87</v>
      </c>
      <c r="C86" s="37" t="s">
        <v>71</v>
      </c>
      <c r="D86" s="37" t="s">
        <v>71</v>
      </c>
      <c r="E86" s="37" t="s">
        <v>71</v>
      </c>
      <c r="F86" s="37">
        <v>111</v>
      </c>
      <c r="G86" s="37">
        <v>111</v>
      </c>
      <c r="H86" s="37">
        <v>100</v>
      </c>
      <c r="I86" s="37">
        <v>106</v>
      </c>
      <c r="J86" s="37">
        <v>110</v>
      </c>
      <c r="K86" s="37">
        <v>146</v>
      </c>
      <c r="L86" s="37">
        <v>115</v>
      </c>
      <c r="M86" s="37">
        <v>125</v>
      </c>
      <c r="N86" s="37">
        <v>119</v>
      </c>
      <c r="O86" s="37">
        <v>120</v>
      </c>
      <c r="P86" s="37" t="s">
        <v>71</v>
      </c>
      <c r="Q86" s="37" t="s">
        <v>71</v>
      </c>
      <c r="R86" s="37" t="s">
        <v>71</v>
      </c>
      <c r="S86" s="37" t="s">
        <v>71</v>
      </c>
      <c r="T86" s="177" t="s">
        <v>71</v>
      </c>
      <c r="U86" s="30"/>
      <c r="V86" s="20"/>
      <c r="W86" s="20"/>
      <c r="X86" s="20"/>
      <c r="Y86" s="20"/>
      <c r="Z86" s="20"/>
      <c r="AA86" s="20"/>
      <c r="AB86" s="20"/>
      <c r="AC86" s="20"/>
      <c r="AD86" s="20"/>
      <c r="AE86" s="20"/>
      <c r="AF86" s="20"/>
      <c r="AG86" s="20"/>
      <c r="AH86" s="20"/>
      <c r="AI86" s="20"/>
      <c r="AJ86" s="20"/>
      <c r="AK86" s="20"/>
      <c r="AL86" s="20"/>
      <c r="AM86" s="21"/>
      <c r="AN86" s="21"/>
      <c r="AO86" s="20"/>
      <c r="AP86" s="20"/>
      <c r="AQ86" s="20"/>
      <c r="AR86" s="20"/>
      <c r="AS86" s="21"/>
      <c r="AT86" s="21"/>
      <c r="AU86" s="21"/>
      <c r="AV86" s="21"/>
      <c r="AW86" s="21"/>
      <c r="AX86" s="21"/>
      <c r="AY86" s="21"/>
      <c r="AZ86" s="21"/>
      <c r="BA86" s="21"/>
      <c r="BB86" s="21"/>
      <c r="BC86" s="21"/>
      <c r="BD86" s="21"/>
      <c r="BE86" s="21"/>
    </row>
    <row r="87" spans="1:57" s="18" customFormat="1" ht="30" x14ac:dyDescent="0.25">
      <c r="A87" s="20" t="s">
        <v>65</v>
      </c>
      <c r="B87" s="20" t="s">
        <v>128</v>
      </c>
      <c r="C87" s="20" t="s">
        <v>33</v>
      </c>
      <c r="D87" s="20" t="s">
        <v>34</v>
      </c>
      <c r="E87" s="20" t="s">
        <v>35</v>
      </c>
      <c r="F87" s="20" t="s">
        <v>36</v>
      </c>
      <c r="G87" s="20" t="s">
        <v>37</v>
      </c>
      <c r="H87" s="20" t="s">
        <v>38</v>
      </c>
      <c r="I87" s="20" t="s">
        <v>39</v>
      </c>
      <c r="J87" s="20" t="s">
        <v>40</v>
      </c>
      <c r="K87" s="20" t="s">
        <v>41</v>
      </c>
      <c r="L87" s="20" t="s">
        <v>42</v>
      </c>
      <c r="M87" s="20" t="s">
        <v>125</v>
      </c>
      <c r="N87" s="20" t="s">
        <v>129</v>
      </c>
      <c r="O87" s="20" t="s">
        <v>44</v>
      </c>
      <c r="P87" s="20" t="s">
        <v>130</v>
      </c>
      <c r="Q87" s="20" t="s">
        <v>131</v>
      </c>
      <c r="R87" s="20" t="s">
        <v>47</v>
      </c>
      <c r="S87" s="20" t="s">
        <v>48</v>
      </c>
      <c r="T87" s="20" t="s">
        <v>49</v>
      </c>
      <c r="U87" s="20" t="s">
        <v>50</v>
      </c>
      <c r="V87" s="20" t="s">
        <v>53</v>
      </c>
      <c r="W87" s="20"/>
      <c r="X87" s="21"/>
      <c r="Y87" s="20"/>
      <c r="Z87" s="20"/>
      <c r="AA87" s="20"/>
      <c r="AB87" s="20"/>
      <c r="AC87" s="20"/>
      <c r="AD87" s="20"/>
      <c r="AE87" s="20"/>
      <c r="AF87" s="20"/>
      <c r="AG87" s="20"/>
      <c r="AH87" s="20"/>
      <c r="AI87" s="20"/>
      <c r="AJ87" s="20"/>
      <c r="AK87" s="20"/>
      <c r="AL87" s="20"/>
      <c r="AM87" s="20"/>
      <c r="AN87" s="20"/>
      <c r="AO87" s="21"/>
      <c r="AP87" s="21"/>
      <c r="AQ87" s="21"/>
      <c r="AR87" s="21"/>
      <c r="AS87" s="20"/>
      <c r="AT87" s="20"/>
      <c r="AU87" s="20"/>
      <c r="AV87" s="20"/>
      <c r="AW87" s="20"/>
      <c r="AX87" s="20"/>
      <c r="AY87" s="20"/>
      <c r="AZ87" s="20"/>
      <c r="BA87" s="20"/>
      <c r="BB87" s="20"/>
      <c r="BC87" s="20"/>
      <c r="BD87" s="20"/>
      <c r="BE87" s="20"/>
    </row>
    <row r="88" spans="1:57" s="12" customFormat="1" x14ac:dyDescent="0.25">
      <c r="A88" s="40" t="s">
        <v>88</v>
      </c>
      <c r="B88" s="12" t="s">
        <v>89</v>
      </c>
      <c r="C88" s="40">
        <v>6303389</v>
      </c>
      <c r="D88" s="40">
        <v>6348640</v>
      </c>
      <c r="E88" s="40">
        <v>6253594</v>
      </c>
      <c r="F88" s="40">
        <v>6724915</v>
      </c>
      <c r="G88" s="40">
        <v>6480037</v>
      </c>
      <c r="H88" s="40">
        <v>7023917</v>
      </c>
      <c r="I88" s="40">
        <v>6671488</v>
      </c>
      <c r="J88" s="40">
        <v>6922119</v>
      </c>
      <c r="K88" s="40">
        <v>10758679</v>
      </c>
      <c r="L88" s="40">
        <v>11382448</v>
      </c>
      <c r="M88" s="40">
        <v>11013279</v>
      </c>
      <c r="N88" s="40">
        <v>18000000</v>
      </c>
      <c r="O88" s="40">
        <v>18029906</v>
      </c>
      <c r="P88" s="40">
        <v>26000000</v>
      </c>
      <c r="Q88" s="40">
        <v>26000000</v>
      </c>
      <c r="R88" s="40">
        <v>26000000</v>
      </c>
      <c r="S88" s="40">
        <v>26800000</v>
      </c>
      <c r="T88" s="40">
        <v>7150000</v>
      </c>
      <c r="U88" s="178">
        <v>17100000</v>
      </c>
      <c r="V88" s="34"/>
      <c r="W88" s="31"/>
      <c r="X88" s="31"/>
      <c r="Y88" s="31"/>
      <c r="Z88" s="31"/>
      <c r="AA88" s="31"/>
      <c r="AB88" s="31"/>
      <c r="AC88" s="31"/>
      <c r="AD88" s="31"/>
      <c r="AE88" s="31"/>
      <c r="AF88" s="31"/>
      <c r="AG88" s="31"/>
      <c r="AH88" s="31"/>
      <c r="AI88" s="31"/>
      <c r="AJ88" s="31"/>
      <c r="AK88" s="31"/>
      <c r="AL88" s="31"/>
    </row>
    <row r="89" spans="1:57" x14ac:dyDescent="0.25">
      <c r="A89" s="37" t="s">
        <v>69</v>
      </c>
      <c r="B89" s="21" t="s">
        <v>70</v>
      </c>
      <c r="C89" s="37" t="s">
        <v>71</v>
      </c>
      <c r="D89" s="37" t="s">
        <v>71</v>
      </c>
      <c r="E89" s="37" t="s">
        <v>71</v>
      </c>
      <c r="F89" s="37" t="s">
        <v>71</v>
      </c>
      <c r="G89" s="37" t="s">
        <v>71</v>
      </c>
      <c r="H89" s="37" t="s">
        <v>71</v>
      </c>
      <c r="I89" s="37" t="s">
        <v>71</v>
      </c>
      <c r="J89" s="37" t="s">
        <v>71</v>
      </c>
      <c r="K89" s="37" t="s">
        <v>71</v>
      </c>
      <c r="L89" s="37">
        <v>766411</v>
      </c>
      <c r="M89" s="37">
        <v>708361</v>
      </c>
      <c r="N89" s="37">
        <v>900000</v>
      </c>
      <c r="O89" s="37">
        <v>1244188</v>
      </c>
      <c r="P89" s="37" t="s">
        <v>71</v>
      </c>
      <c r="Q89" s="37" t="s">
        <v>71</v>
      </c>
      <c r="R89" s="37" t="s">
        <v>71</v>
      </c>
      <c r="S89" s="37" t="s">
        <v>71</v>
      </c>
      <c r="T89" s="37" t="s">
        <v>71</v>
      </c>
      <c r="U89" s="177" t="s">
        <v>71</v>
      </c>
      <c r="V89" s="30"/>
      <c r="W89" s="20"/>
      <c r="X89" s="20"/>
      <c r="Y89" s="20"/>
      <c r="Z89" s="20"/>
      <c r="AA89" s="20"/>
      <c r="AB89" s="20"/>
      <c r="AC89" s="20"/>
      <c r="AD89" s="20"/>
      <c r="AE89" s="20"/>
      <c r="AF89" s="20"/>
      <c r="AG89" s="20"/>
      <c r="AH89" s="20"/>
      <c r="AI89" s="20"/>
      <c r="AJ89" s="20"/>
      <c r="AK89" s="20"/>
      <c r="AL89" s="20"/>
      <c r="AM89" s="21"/>
      <c r="AN89" s="21"/>
      <c r="AO89" s="21"/>
      <c r="AP89" s="21"/>
      <c r="AQ89" s="21"/>
      <c r="AR89" s="21"/>
      <c r="AS89" s="21"/>
      <c r="AT89" s="21"/>
      <c r="AU89" s="21"/>
      <c r="AV89" s="21"/>
      <c r="AW89" s="21"/>
      <c r="AX89" s="21"/>
      <c r="AY89" s="21"/>
      <c r="AZ89" s="21"/>
      <c r="BA89" s="21"/>
      <c r="BB89" s="21"/>
      <c r="BC89" s="21"/>
      <c r="BD89" s="21"/>
      <c r="BE89" s="21"/>
    </row>
    <row r="90" spans="1:57" x14ac:dyDescent="0.25">
      <c r="A90" s="37" t="s">
        <v>72</v>
      </c>
      <c r="B90" s="21" t="s">
        <v>73</v>
      </c>
      <c r="C90" s="37" t="s">
        <v>71</v>
      </c>
      <c r="D90" s="37" t="s">
        <v>71</v>
      </c>
      <c r="E90" s="37" t="s">
        <v>71</v>
      </c>
      <c r="F90" s="37" t="s">
        <v>71</v>
      </c>
      <c r="G90" s="37" t="s">
        <v>71</v>
      </c>
      <c r="H90" s="37" t="s">
        <v>71</v>
      </c>
      <c r="I90" s="37" t="s">
        <v>71</v>
      </c>
      <c r="J90" s="37" t="s">
        <v>71</v>
      </c>
      <c r="K90" s="37" t="s">
        <v>71</v>
      </c>
      <c r="L90" s="37">
        <v>837990</v>
      </c>
      <c r="M90" s="37">
        <v>867585</v>
      </c>
      <c r="N90" s="37">
        <v>2500000</v>
      </c>
      <c r="O90" s="37">
        <v>1393491</v>
      </c>
      <c r="P90" s="37" t="s">
        <v>71</v>
      </c>
      <c r="Q90" s="37" t="s">
        <v>71</v>
      </c>
      <c r="R90" s="37" t="s">
        <v>71</v>
      </c>
      <c r="S90" s="37" t="s">
        <v>71</v>
      </c>
      <c r="T90" s="37" t="s">
        <v>71</v>
      </c>
      <c r="U90" s="177" t="s">
        <v>71</v>
      </c>
      <c r="V90" s="30"/>
      <c r="W90" s="20"/>
      <c r="X90" s="20"/>
      <c r="Y90" s="20"/>
      <c r="Z90" s="20"/>
      <c r="AA90" s="20"/>
      <c r="AB90" s="20"/>
      <c r="AC90" s="20"/>
      <c r="AD90" s="20"/>
      <c r="AE90" s="20"/>
      <c r="AF90" s="20"/>
      <c r="AG90" s="20"/>
      <c r="AH90" s="20"/>
      <c r="AI90" s="20"/>
      <c r="AJ90" s="20"/>
      <c r="AK90" s="20"/>
      <c r="AL90" s="20"/>
      <c r="AM90" s="21"/>
      <c r="AN90" s="21"/>
      <c r="AO90" s="21"/>
      <c r="AP90" s="21"/>
      <c r="AQ90" s="21"/>
      <c r="AR90" s="21"/>
      <c r="AS90" s="21"/>
      <c r="AT90" s="21"/>
      <c r="AU90" s="21"/>
      <c r="AV90" s="21"/>
      <c r="AW90" s="21"/>
      <c r="AX90" s="21"/>
      <c r="AY90" s="21"/>
      <c r="AZ90" s="21"/>
      <c r="BA90" s="21"/>
      <c r="BB90" s="21"/>
      <c r="BC90" s="21"/>
      <c r="BD90" s="21"/>
      <c r="BE90" s="21"/>
    </row>
    <row r="91" spans="1:57" x14ac:dyDescent="0.25">
      <c r="A91" s="37" t="s">
        <v>74</v>
      </c>
      <c r="B91" s="21" t="s">
        <v>75</v>
      </c>
      <c r="C91" s="37" t="s">
        <v>71</v>
      </c>
      <c r="D91" s="37" t="s">
        <v>71</v>
      </c>
      <c r="E91" s="37" t="s">
        <v>71</v>
      </c>
      <c r="F91" s="37" t="s">
        <v>71</v>
      </c>
      <c r="G91" s="37" t="s">
        <v>71</v>
      </c>
      <c r="H91" s="37" t="s">
        <v>71</v>
      </c>
      <c r="I91" s="37" t="s">
        <v>71</v>
      </c>
      <c r="J91" s="37" t="s">
        <v>71</v>
      </c>
      <c r="K91" s="37" t="s">
        <v>71</v>
      </c>
      <c r="L91" s="37">
        <v>808925</v>
      </c>
      <c r="M91" s="37">
        <v>791097</v>
      </c>
      <c r="N91" s="37">
        <v>2100000</v>
      </c>
      <c r="O91" s="37">
        <v>1567677</v>
      </c>
      <c r="P91" s="37" t="s">
        <v>71</v>
      </c>
      <c r="Q91" s="37" t="s">
        <v>71</v>
      </c>
      <c r="R91" s="37" t="s">
        <v>71</v>
      </c>
      <c r="S91" s="37" t="s">
        <v>71</v>
      </c>
      <c r="T91" s="37" t="s">
        <v>71</v>
      </c>
      <c r="U91" s="177" t="s">
        <v>71</v>
      </c>
      <c r="V91" s="30"/>
      <c r="W91" s="20"/>
      <c r="X91" s="20"/>
      <c r="Y91" s="20"/>
      <c r="Z91" s="20"/>
      <c r="AA91" s="20"/>
      <c r="AB91" s="20"/>
      <c r="AC91" s="20"/>
      <c r="AD91" s="20"/>
      <c r="AE91" s="20"/>
      <c r="AF91" s="20"/>
      <c r="AG91" s="20"/>
      <c r="AH91" s="20"/>
      <c r="AI91" s="20"/>
      <c r="AJ91" s="20"/>
      <c r="AK91" s="20"/>
      <c r="AL91" s="20"/>
      <c r="AM91" s="21"/>
      <c r="AN91" s="21"/>
      <c r="AO91" s="21"/>
      <c r="AP91" s="21"/>
      <c r="AQ91" s="21"/>
      <c r="AR91" s="21"/>
      <c r="AS91" s="21"/>
      <c r="AT91" s="21"/>
      <c r="AU91" s="21"/>
      <c r="AV91" s="21"/>
      <c r="AW91" s="21"/>
      <c r="AX91" s="21"/>
      <c r="AY91" s="21"/>
      <c r="AZ91" s="21"/>
      <c r="BA91" s="21"/>
      <c r="BB91" s="21"/>
      <c r="BC91" s="21"/>
      <c r="BD91" s="21"/>
      <c r="BE91" s="21"/>
    </row>
    <row r="92" spans="1:57" x14ac:dyDescent="0.25">
      <c r="A92" s="37" t="s">
        <v>76</v>
      </c>
      <c r="B92" s="21" t="s">
        <v>77</v>
      </c>
      <c r="C92" s="37" t="s">
        <v>71</v>
      </c>
      <c r="D92" s="37" t="s">
        <v>71</v>
      </c>
      <c r="E92" s="37" t="s">
        <v>71</v>
      </c>
      <c r="F92" s="37" t="s">
        <v>71</v>
      </c>
      <c r="G92" s="37" t="s">
        <v>71</v>
      </c>
      <c r="H92" s="37" t="s">
        <v>71</v>
      </c>
      <c r="I92" s="37" t="s">
        <v>71</v>
      </c>
      <c r="J92" s="37" t="s">
        <v>71</v>
      </c>
      <c r="K92" s="37" t="s">
        <v>71</v>
      </c>
      <c r="L92" s="37">
        <v>1774821</v>
      </c>
      <c r="M92" s="37">
        <v>1739961</v>
      </c>
      <c r="N92" s="37">
        <v>2100000</v>
      </c>
      <c r="O92" s="37">
        <v>1816515</v>
      </c>
      <c r="P92" s="37" t="s">
        <v>71</v>
      </c>
      <c r="Q92" s="37" t="s">
        <v>71</v>
      </c>
      <c r="R92" s="37" t="s">
        <v>71</v>
      </c>
      <c r="S92" s="37" t="s">
        <v>71</v>
      </c>
      <c r="T92" s="37" t="s">
        <v>71</v>
      </c>
      <c r="U92" s="177" t="s">
        <v>71</v>
      </c>
      <c r="V92" s="30"/>
      <c r="W92" s="20"/>
      <c r="X92" s="20"/>
      <c r="Y92" s="20"/>
      <c r="Z92" s="20"/>
      <c r="AA92" s="20"/>
      <c r="AB92" s="20"/>
      <c r="AC92" s="20"/>
      <c r="AD92" s="20"/>
      <c r="AE92" s="20"/>
      <c r="AF92" s="20"/>
      <c r="AG92" s="20"/>
      <c r="AH92" s="20"/>
      <c r="AI92" s="20"/>
      <c r="AJ92" s="20"/>
      <c r="AK92" s="20"/>
      <c r="AL92" s="20"/>
      <c r="AM92" s="21"/>
      <c r="AN92" s="21"/>
      <c r="AO92" s="21"/>
      <c r="AP92" s="21"/>
      <c r="AQ92" s="21"/>
      <c r="AR92" s="21"/>
      <c r="AS92" s="21"/>
      <c r="AT92" s="21"/>
      <c r="AU92" s="21"/>
      <c r="AV92" s="21"/>
      <c r="AW92" s="21"/>
      <c r="AX92" s="21"/>
      <c r="AY92" s="21"/>
      <c r="AZ92" s="21"/>
      <c r="BA92" s="21"/>
      <c r="BB92" s="21"/>
      <c r="BC92" s="21"/>
      <c r="BD92" s="21"/>
      <c r="BE92" s="21"/>
    </row>
    <row r="93" spans="1:57" x14ac:dyDescent="0.25">
      <c r="A93" s="37" t="s">
        <v>78</v>
      </c>
      <c r="B93" s="21" t="s">
        <v>79</v>
      </c>
      <c r="C93" s="37" t="s">
        <v>71</v>
      </c>
      <c r="D93" s="37" t="s">
        <v>71</v>
      </c>
      <c r="E93" s="37" t="s">
        <v>71</v>
      </c>
      <c r="F93" s="37" t="s">
        <v>71</v>
      </c>
      <c r="G93" s="37" t="s">
        <v>71</v>
      </c>
      <c r="H93" s="37" t="s">
        <v>71</v>
      </c>
      <c r="I93" s="37" t="s">
        <v>71</v>
      </c>
      <c r="J93" s="37" t="s">
        <v>71</v>
      </c>
      <c r="K93" s="37" t="s">
        <v>71</v>
      </c>
      <c r="L93" s="37">
        <v>554707</v>
      </c>
      <c r="M93" s="37">
        <v>79406</v>
      </c>
      <c r="N93" s="37">
        <v>1000000</v>
      </c>
      <c r="O93" s="37">
        <v>2388841</v>
      </c>
      <c r="P93" s="37" t="s">
        <v>71</v>
      </c>
      <c r="Q93" s="37" t="s">
        <v>71</v>
      </c>
      <c r="R93" s="37" t="s">
        <v>71</v>
      </c>
      <c r="S93" s="37" t="s">
        <v>71</v>
      </c>
      <c r="T93" s="37" t="s">
        <v>71</v>
      </c>
      <c r="U93" s="177" t="s">
        <v>71</v>
      </c>
      <c r="V93" s="30"/>
      <c r="W93" s="20"/>
      <c r="X93" s="20"/>
      <c r="Y93" s="20"/>
      <c r="Z93" s="20"/>
      <c r="AA93" s="20"/>
      <c r="AB93" s="20"/>
      <c r="AC93" s="20"/>
      <c r="AD93" s="20"/>
      <c r="AE93" s="20"/>
      <c r="AF93" s="20"/>
      <c r="AG93" s="20"/>
      <c r="AH93" s="20"/>
      <c r="AI93" s="20"/>
      <c r="AJ93" s="20"/>
      <c r="AK93" s="20"/>
      <c r="AL93" s="20"/>
      <c r="AM93" s="21"/>
      <c r="AN93" s="21"/>
      <c r="AO93" s="21"/>
      <c r="AP93" s="21"/>
      <c r="AQ93" s="21"/>
      <c r="AR93" s="21"/>
      <c r="AS93" s="21"/>
      <c r="AT93" s="21"/>
      <c r="AU93" s="21"/>
      <c r="AV93" s="21"/>
      <c r="AW93" s="21"/>
      <c r="AX93" s="21"/>
      <c r="AY93" s="21"/>
      <c r="AZ93" s="21"/>
      <c r="BA93" s="21"/>
      <c r="BB93" s="21"/>
      <c r="BC93" s="21"/>
      <c r="BD93" s="21"/>
      <c r="BE93" s="21"/>
    </row>
    <row r="94" spans="1:57" x14ac:dyDescent="0.25">
      <c r="A94" s="37" t="s">
        <v>80</v>
      </c>
      <c r="B94" s="21" t="s">
        <v>81</v>
      </c>
      <c r="C94" s="37" t="s">
        <v>71</v>
      </c>
      <c r="D94" s="37" t="s">
        <v>71</v>
      </c>
      <c r="E94" s="37" t="s">
        <v>71</v>
      </c>
      <c r="F94" s="37" t="s">
        <v>71</v>
      </c>
      <c r="G94" s="37" t="s">
        <v>71</v>
      </c>
      <c r="H94" s="37" t="s">
        <v>71</v>
      </c>
      <c r="I94" s="37" t="s">
        <v>71</v>
      </c>
      <c r="J94" s="37" t="s">
        <v>71</v>
      </c>
      <c r="K94" s="37" t="s">
        <v>71</v>
      </c>
      <c r="L94" s="37">
        <v>1081685</v>
      </c>
      <c r="M94" s="37">
        <v>1038772</v>
      </c>
      <c r="N94" s="37">
        <v>1700000</v>
      </c>
      <c r="O94" s="37">
        <v>2538144</v>
      </c>
      <c r="P94" s="37" t="s">
        <v>71</v>
      </c>
      <c r="Q94" s="37" t="s">
        <v>71</v>
      </c>
      <c r="R94" s="37" t="s">
        <v>71</v>
      </c>
      <c r="S94" s="37" t="s">
        <v>71</v>
      </c>
      <c r="T94" s="37" t="s">
        <v>71</v>
      </c>
      <c r="U94" s="177" t="s">
        <v>71</v>
      </c>
      <c r="V94" s="30"/>
      <c r="W94" s="20"/>
      <c r="X94" s="20"/>
      <c r="Y94" s="20"/>
      <c r="Z94" s="20"/>
      <c r="AA94" s="20"/>
      <c r="AB94" s="20"/>
      <c r="AC94" s="20"/>
      <c r="AD94" s="20"/>
      <c r="AE94" s="20"/>
      <c r="AF94" s="20"/>
      <c r="AG94" s="20"/>
      <c r="AH94" s="20"/>
      <c r="AI94" s="20"/>
      <c r="AJ94" s="20"/>
      <c r="AK94" s="20"/>
      <c r="AL94" s="20"/>
      <c r="AM94" s="21"/>
      <c r="AN94" s="21"/>
      <c r="AO94" s="21"/>
      <c r="AP94" s="21"/>
      <c r="AQ94" s="21"/>
      <c r="AR94" s="21"/>
      <c r="AS94" s="21"/>
      <c r="AT94" s="21"/>
      <c r="AU94" s="21"/>
      <c r="AV94" s="21"/>
      <c r="AW94" s="21"/>
      <c r="AX94" s="21"/>
      <c r="AY94" s="21"/>
      <c r="AZ94" s="21"/>
      <c r="BA94" s="21"/>
      <c r="BB94" s="21"/>
      <c r="BC94" s="21"/>
      <c r="BD94" s="21"/>
      <c r="BE94" s="21"/>
    </row>
    <row r="95" spans="1:57" x14ac:dyDescent="0.25">
      <c r="A95" s="37" t="s">
        <v>82</v>
      </c>
      <c r="B95" s="21" t="s">
        <v>83</v>
      </c>
      <c r="C95" s="37" t="s">
        <v>71</v>
      </c>
      <c r="D95" s="37" t="s">
        <v>71</v>
      </c>
      <c r="E95" s="37" t="s">
        <v>71</v>
      </c>
      <c r="F95" s="37" t="s">
        <v>71</v>
      </c>
      <c r="G95" s="37" t="s">
        <v>71</v>
      </c>
      <c r="H95" s="37" t="s">
        <v>71</v>
      </c>
      <c r="I95" s="37" t="s">
        <v>71</v>
      </c>
      <c r="J95" s="37" t="s">
        <v>71</v>
      </c>
      <c r="K95" s="37" t="s">
        <v>71</v>
      </c>
      <c r="L95" s="37">
        <v>2109</v>
      </c>
      <c r="M95" s="37">
        <v>76724</v>
      </c>
      <c r="N95" s="37">
        <v>200000</v>
      </c>
      <c r="O95" s="37">
        <v>398140</v>
      </c>
      <c r="P95" s="37" t="s">
        <v>71</v>
      </c>
      <c r="Q95" s="37" t="s">
        <v>71</v>
      </c>
      <c r="R95" s="37" t="s">
        <v>71</v>
      </c>
      <c r="S95" s="37" t="s">
        <v>71</v>
      </c>
      <c r="T95" s="37" t="s">
        <v>71</v>
      </c>
      <c r="U95" s="177" t="s">
        <v>71</v>
      </c>
      <c r="V95" s="30"/>
      <c r="W95" s="20"/>
      <c r="X95" s="20"/>
      <c r="Y95" s="20"/>
      <c r="Z95" s="20"/>
      <c r="AA95" s="20"/>
      <c r="AB95" s="20"/>
      <c r="AC95" s="20"/>
      <c r="AD95" s="20"/>
      <c r="AE95" s="20"/>
      <c r="AF95" s="20"/>
      <c r="AG95" s="20"/>
      <c r="AH95" s="20"/>
      <c r="AI95" s="20"/>
      <c r="AJ95" s="20"/>
      <c r="AK95" s="20"/>
      <c r="AL95" s="20"/>
      <c r="AM95" s="21"/>
      <c r="AN95" s="21"/>
      <c r="AO95" s="21"/>
      <c r="AP95" s="21"/>
      <c r="AQ95" s="21"/>
      <c r="AR95" s="21"/>
      <c r="AS95" s="21"/>
      <c r="AT95" s="21"/>
      <c r="AU95" s="21"/>
      <c r="AV95" s="21"/>
      <c r="AW95" s="21"/>
      <c r="AX95" s="21"/>
      <c r="AY95" s="21"/>
      <c r="AZ95" s="21"/>
      <c r="BA95" s="21"/>
      <c r="BB95" s="21"/>
      <c r="BC95" s="21"/>
      <c r="BD95" s="21"/>
      <c r="BE95" s="21"/>
    </row>
    <row r="96" spans="1:57" x14ac:dyDescent="0.25">
      <c r="A96" s="37" t="s">
        <v>84</v>
      </c>
      <c r="B96" s="21" t="s">
        <v>85</v>
      </c>
      <c r="C96" s="37" t="s">
        <v>71</v>
      </c>
      <c r="D96" s="37" t="s">
        <v>71</v>
      </c>
      <c r="E96" s="37" t="s">
        <v>71</v>
      </c>
      <c r="F96" s="37" t="s">
        <v>71</v>
      </c>
      <c r="G96" s="37" t="s">
        <v>71</v>
      </c>
      <c r="H96" s="37" t="s">
        <v>71</v>
      </c>
      <c r="I96" s="37" t="s">
        <v>71</v>
      </c>
      <c r="J96" s="37" t="s">
        <v>71</v>
      </c>
      <c r="K96" s="37" t="s">
        <v>71</v>
      </c>
      <c r="L96" s="37">
        <v>3115122</v>
      </c>
      <c r="M96" s="37">
        <v>3107081</v>
      </c>
      <c r="N96" s="37">
        <v>4700000</v>
      </c>
      <c r="O96" s="37">
        <v>3807216</v>
      </c>
      <c r="P96" s="37" t="s">
        <v>71</v>
      </c>
      <c r="Q96" s="37" t="s">
        <v>71</v>
      </c>
      <c r="R96" s="37" t="s">
        <v>71</v>
      </c>
      <c r="S96" s="37" t="s">
        <v>71</v>
      </c>
      <c r="T96" s="37" t="s">
        <v>71</v>
      </c>
      <c r="U96" s="177" t="s">
        <v>71</v>
      </c>
      <c r="V96" s="30"/>
      <c r="W96" s="20"/>
      <c r="X96" s="20"/>
      <c r="Y96" s="20"/>
      <c r="Z96" s="20"/>
      <c r="AA96" s="20"/>
      <c r="AB96" s="20"/>
      <c r="AC96" s="20"/>
      <c r="AD96" s="20"/>
      <c r="AE96" s="20"/>
      <c r="AF96" s="20"/>
      <c r="AG96" s="20"/>
      <c r="AH96" s="20"/>
      <c r="AI96" s="20"/>
      <c r="AJ96" s="20"/>
      <c r="AK96" s="20"/>
      <c r="AL96" s="20"/>
      <c r="AM96" s="21"/>
      <c r="AN96" s="21"/>
      <c r="AO96" s="21"/>
      <c r="AP96" s="21"/>
      <c r="AQ96" s="21"/>
      <c r="AR96" s="21"/>
      <c r="AS96" s="21"/>
      <c r="AT96" s="21"/>
      <c r="AU96" s="21"/>
      <c r="AV96" s="21"/>
      <c r="AW96" s="21"/>
      <c r="AX96" s="21"/>
      <c r="AY96" s="21"/>
      <c r="AZ96" s="21"/>
      <c r="BA96" s="21"/>
      <c r="BB96" s="21"/>
      <c r="BC96" s="21"/>
      <c r="BD96" s="21"/>
      <c r="BE96" s="21"/>
    </row>
    <row r="97" spans="1:57" x14ac:dyDescent="0.25">
      <c r="A97" s="37" t="s">
        <v>86</v>
      </c>
      <c r="B97" s="21" t="s">
        <v>87</v>
      </c>
      <c r="C97" s="37" t="s">
        <v>71</v>
      </c>
      <c r="D97" s="37" t="s">
        <v>71</v>
      </c>
      <c r="E97" s="37" t="s">
        <v>71</v>
      </c>
      <c r="F97" s="37" t="s">
        <v>71</v>
      </c>
      <c r="G97" s="37" t="s">
        <v>71</v>
      </c>
      <c r="H97" s="37" t="s">
        <v>71</v>
      </c>
      <c r="I97" s="37" t="s">
        <v>71</v>
      </c>
      <c r="J97" s="37" t="s">
        <v>71</v>
      </c>
      <c r="K97" s="37" t="s">
        <v>71</v>
      </c>
      <c r="L97" s="37">
        <v>2440678</v>
      </c>
      <c r="M97" s="37">
        <v>2604292</v>
      </c>
      <c r="N97" s="37">
        <v>2800000</v>
      </c>
      <c r="O97" s="37">
        <v>4255123</v>
      </c>
      <c r="P97" s="37" t="s">
        <v>71</v>
      </c>
      <c r="Q97" s="37" t="s">
        <v>71</v>
      </c>
      <c r="R97" s="37" t="s">
        <v>71</v>
      </c>
      <c r="S97" s="37" t="s">
        <v>71</v>
      </c>
      <c r="T97" s="37" t="s">
        <v>71</v>
      </c>
      <c r="U97" s="177" t="s">
        <v>71</v>
      </c>
      <c r="V97" s="30"/>
      <c r="W97" s="20"/>
      <c r="X97" s="20"/>
      <c r="Y97" s="20"/>
      <c r="Z97" s="20"/>
      <c r="AA97" s="20"/>
      <c r="AB97" s="20"/>
      <c r="AC97" s="20"/>
      <c r="AD97" s="20"/>
      <c r="AE97" s="20"/>
      <c r="AF97" s="20"/>
      <c r="AG97" s="20"/>
      <c r="AH97" s="20"/>
      <c r="AI97" s="20"/>
      <c r="AJ97" s="20"/>
      <c r="AK97" s="20"/>
      <c r="AL97" s="20"/>
      <c r="AM97" s="21"/>
      <c r="AN97" s="21"/>
      <c r="AO97" s="21"/>
      <c r="AP97" s="21"/>
      <c r="AQ97" s="21"/>
      <c r="AR97" s="21"/>
      <c r="AS97" s="21"/>
      <c r="AT97" s="21"/>
      <c r="AU97" s="21"/>
      <c r="AV97" s="21"/>
      <c r="AW97" s="21"/>
      <c r="AX97" s="21"/>
      <c r="AY97" s="21"/>
      <c r="AZ97" s="21"/>
      <c r="BA97" s="21"/>
      <c r="BB97" s="21"/>
      <c r="BC97" s="21"/>
      <c r="BD97" s="21"/>
      <c r="BE97" s="21"/>
    </row>
    <row r="98" spans="1:57" s="35" customFormat="1" ht="12" x14ac:dyDescent="0.25">
      <c r="B98" s="35" t="s">
        <v>132</v>
      </c>
    </row>
    <row r="99" spans="1:57" s="35" customFormat="1" ht="15" customHeight="1" x14ac:dyDescent="0.25">
      <c r="B99" s="35" t="s">
        <v>133</v>
      </c>
    </row>
    <row r="100" spans="1:57" s="35" customFormat="1" ht="12" x14ac:dyDescent="0.25">
      <c r="B100" s="35" t="s">
        <v>134</v>
      </c>
    </row>
    <row r="101" spans="1:57" s="35" customFormat="1" ht="12" x14ac:dyDescent="0.25">
      <c r="B101" s="35" t="s">
        <v>135</v>
      </c>
    </row>
    <row r="102" spans="1:57" s="35" customFormat="1" ht="12" x14ac:dyDescent="0.25">
      <c r="B102" s="35" t="s">
        <v>136</v>
      </c>
    </row>
    <row r="103" spans="1:57" x14ac:dyDescent="0.25">
      <c r="A103" s="21"/>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1"/>
      <c r="AJ103" s="21"/>
      <c r="AK103" s="21"/>
      <c r="AL103" s="21"/>
      <c r="AM103" s="21"/>
      <c r="AN103" s="21"/>
      <c r="AO103" s="21"/>
      <c r="AP103" s="21"/>
      <c r="AQ103" s="21"/>
      <c r="AR103" s="21"/>
      <c r="AS103" s="21"/>
      <c r="AT103" s="21"/>
      <c r="AU103" s="21"/>
      <c r="AV103" s="21"/>
      <c r="AW103" s="21"/>
      <c r="AX103" s="21"/>
      <c r="AY103" s="21"/>
      <c r="AZ103" s="21"/>
      <c r="BA103" s="21"/>
      <c r="BB103" s="21"/>
      <c r="BC103" s="21"/>
    </row>
    <row r="104" spans="1:57" s="27" customFormat="1" ht="18.75" x14ac:dyDescent="0.3">
      <c r="A104" s="26"/>
      <c r="B104" s="26" t="s">
        <v>137</v>
      </c>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26"/>
      <c r="AJ104" s="26"/>
      <c r="AK104" s="26"/>
      <c r="AL104" s="26"/>
      <c r="AM104" s="48"/>
      <c r="AN104" s="48"/>
      <c r="AO104" s="48"/>
      <c r="AP104" s="48"/>
      <c r="AQ104" s="26"/>
      <c r="AR104" s="26"/>
      <c r="AS104" s="26"/>
      <c r="AT104" s="26"/>
      <c r="AU104" s="26"/>
      <c r="AV104" s="26"/>
      <c r="AW104" s="26"/>
      <c r="AX104" s="26"/>
      <c r="AY104" s="26"/>
      <c r="AZ104" s="26"/>
      <c r="BA104" s="26"/>
      <c r="BB104" s="26"/>
      <c r="BC104" s="26"/>
    </row>
    <row r="105" spans="1:57" s="18" customFormat="1" ht="75" x14ac:dyDescent="0.25">
      <c r="A105" s="20" t="s">
        <v>65</v>
      </c>
      <c r="B105" s="20" t="s">
        <v>138</v>
      </c>
      <c r="C105" s="20" t="s">
        <v>97</v>
      </c>
      <c r="D105" s="20" t="s">
        <v>98</v>
      </c>
      <c r="E105" s="20" t="s">
        <v>99</v>
      </c>
      <c r="F105" s="20" t="s">
        <v>100</v>
      </c>
      <c r="G105" s="20" t="s">
        <v>101</v>
      </c>
      <c r="H105" s="20" t="s">
        <v>102</v>
      </c>
      <c r="I105" s="20" t="s">
        <v>103</v>
      </c>
      <c r="J105" s="20" t="s">
        <v>104</v>
      </c>
      <c r="K105" s="187" t="s">
        <v>139</v>
      </c>
      <c r="L105" s="20" t="s">
        <v>106</v>
      </c>
      <c r="M105" s="20" t="s">
        <v>107</v>
      </c>
      <c r="N105" s="187" t="s">
        <v>511</v>
      </c>
      <c r="O105" s="187" t="s">
        <v>512</v>
      </c>
      <c r="P105" s="20" t="s">
        <v>513</v>
      </c>
      <c r="Q105" s="20" t="s">
        <v>514</v>
      </c>
      <c r="R105" s="20" t="s">
        <v>53</v>
      </c>
      <c r="S105" s="20"/>
      <c r="T105" s="21"/>
      <c r="U105" s="20"/>
      <c r="V105" s="20"/>
      <c r="W105" s="20"/>
      <c r="X105" s="20"/>
      <c r="Y105" s="20"/>
      <c r="Z105" s="20"/>
      <c r="AA105" s="20"/>
      <c r="AB105" s="20"/>
      <c r="AC105" s="20"/>
      <c r="AD105" s="20"/>
      <c r="AE105" s="20"/>
      <c r="AF105" s="20"/>
      <c r="AG105" s="20"/>
      <c r="AH105" s="20"/>
      <c r="AI105" s="20"/>
      <c r="AJ105" s="20"/>
      <c r="AK105" s="20"/>
      <c r="AL105" s="20"/>
      <c r="AM105" s="20"/>
      <c r="AN105" s="20"/>
      <c r="AO105" s="21"/>
      <c r="AP105" s="21"/>
      <c r="AQ105" s="21"/>
      <c r="AR105" s="21"/>
      <c r="AS105" s="20"/>
      <c r="AT105" s="20"/>
      <c r="AU105" s="20"/>
      <c r="AV105" s="20"/>
      <c r="AW105" s="20"/>
      <c r="AX105" s="20"/>
      <c r="AY105" s="20"/>
      <c r="AZ105" s="20"/>
      <c r="BA105" s="20"/>
      <c r="BB105" s="20"/>
      <c r="BC105" s="20"/>
      <c r="BD105" s="20"/>
      <c r="BE105" s="20"/>
    </row>
    <row r="106" spans="1:57" ht="20.25" customHeight="1" x14ac:dyDescent="0.25">
      <c r="A106" s="21" t="s">
        <v>88</v>
      </c>
      <c r="B106" s="20" t="s">
        <v>138</v>
      </c>
      <c r="C106" s="37">
        <v>1700000</v>
      </c>
      <c r="D106" s="37">
        <v>1840000</v>
      </c>
      <c r="E106" s="37">
        <v>1898012</v>
      </c>
      <c r="F106" s="37">
        <v>1711000</v>
      </c>
      <c r="G106" s="37">
        <v>1879860</v>
      </c>
      <c r="H106" s="37">
        <v>1973518</v>
      </c>
      <c r="I106" s="37">
        <v>1934647</v>
      </c>
      <c r="J106" s="37">
        <v>1949525</v>
      </c>
      <c r="K106" s="37">
        <v>1780000</v>
      </c>
      <c r="L106" s="37">
        <v>1170380</v>
      </c>
      <c r="M106" s="37">
        <v>1749072</v>
      </c>
      <c r="N106" s="37" t="s">
        <v>140</v>
      </c>
      <c r="O106" s="177">
        <v>950000</v>
      </c>
      <c r="P106" s="29">
        <f>(Churches_Conservation_Trust_visits[[#This Row],[2021/22'[9']]]-Churches_Conservation_Trust_visits[[#This Row],[2009/10]])/Churches_Conservation_Trust_visits[[#This Row],[2009/10]]</f>
        <v>-0.44117647058823528</v>
      </c>
      <c r="Q106" s="29">
        <f>(Churches_Conservation_Trust_visits[[#This Row],[2021/22'[9']]]-Churches_Conservation_Trust_visits[[#This Row],[2019/20]])/Churches_Conservation_Trust_visits[[#This Row],[2019/20]]</f>
        <v>-0.45685483502108548</v>
      </c>
      <c r="R106" s="30"/>
      <c r="S106" s="20"/>
      <c r="T106" s="20"/>
      <c r="U106" s="20"/>
      <c r="V106" s="20"/>
      <c r="W106" s="20"/>
      <c r="X106" s="20"/>
      <c r="Y106" s="20"/>
      <c r="Z106" s="20"/>
      <c r="AA106" s="20"/>
      <c r="AB106" s="20"/>
      <c r="AC106" s="20"/>
      <c r="AD106" s="20"/>
      <c r="AE106" s="20"/>
      <c r="AF106" s="20"/>
      <c r="AG106" s="20"/>
      <c r="AH106" s="20"/>
      <c r="AI106" s="20"/>
      <c r="AJ106" s="20"/>
      <c r="AK106" s="20"/>
      <c r="AL106" s="20"/>
      <c r="AM106" s="21"/>
      <c r="AN106" s="21"/>
      <c r="AO106" s="21"/>
      <c r="AP106" s="21"/>
      <c r="AQ106" s="21"/>
      <c r="AR106" s="21"/>
      <c r="AS106" s="21"/>
      <c r="AT106" s="21"/>
      <c r="AU106" s="21"/>
      <c r="AV106" s="21"/>
      <c r="AW106" s="21"/>
      <c r="AX106" s="21"/>
      <c r="AY106" s="21"/>
      <c r="AZ106" s="21"/>
      <c r="BA106" s="21"/>
      <c r="BB106" s="21"/>
      <c r="BC106" s="21"/>
      <c r="BD106" s="21"/>
      <c r="BE106" s="21"/>
    </row>
    <row r="107" spans="1:57" s="35" customFormat="1" ht="12" x14ac:dyDescent="0.25">
      <c r="B107" s="35" t="s">
        <v>141</v>
      </c>
    </row>
    <row r="108" spans="1:57" s="35" customFormat="1" ht="12" x14ac:dyDescent="0.25">
      <c r="B108" s="35" t="s">
        <v>508</v>
      </c>
    </row>
    <row r="109" spans="1:57" s="35" customFormat="1" ht="12" x14ac:dyDescent="0.25">
      <c r="B109" s="35" t="s">
        <v>509</v>
      </c>
    </row>
    <row r="110" spans="1:57" s="35" customFormat="1" ht="12" x14ac:dyDescent="0.25">
      <c r="B110" s="35" t="s">
        <v>510</v>
      </c>
    </row>
    <row r="111" spans="1:57" x14ac:dyDescent="0.25">
      <c r="B111" s="35"/>
    </row>
  </sheetData>
  <mergeCells count="2">
    <mergeCell ref="B5:G5"/>
    <mergeCell ref="B6:G6"/>
  </mergeCells>
  <hyperlinks>
    <hyperlink ref="B1" location="'Contents'!B7" display="⇐ Return to contents" xr:uid="{F176DA9E-AC8E-494C-868D-65967EA22152}"/>
  </hyperlink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extLst>
    <ext xmlns:x14="http://schemas.microsoft.com/office/spreadsheetml/2009/9/main" uri="{05C60535-1F16-4fd2-B633-F4F36F0B64E0}">
      <x14:sparklineGroups xmlns:xm="http://schemas.microsoft.com/office/excel/2006/main">
        <x14:sparklineGroup displayEmptyCellsAs="gap" xr2:uid="{BF6245E7-FAD6-49BB-8706-E3ADDF0BAE27}">
          <x14:colorSeries rgb="FF376092"/>
          <x14:colorNegative rgb="FFD00000"/>
          <x14:colorAxis rgb="FF000000"/>
          <x14:colorMarkers rgb="FFD00000"/>
          <x14:colorFirst rgb="FFD00000"/>
          <x14:colorLast rgb="FFD00000"/>
          <x14:colorHigh rgb="FFD00000"/>
          <x14:colorLow rgb="FFD00000"/>
          <x14:sparklines>
            <x14:sparkline>
              <xm:f>Visits!C10:AI10</xm:f>
              <xm:sqref>AM10</xm:sqref>
            </x14:sparkline>
            <x14:sparkline>
              <xm:f>Visits!C11:AI11</xm:f>
              <xm:sqref>AM11</xm:sqref>
            </x14:sparkline>
            <x14:sparkline>
              <xm:f>Visits!C12:AI12</xm:f>
              <xm:sqref>AM12</xm:sqref>
            </x14:sparkline>
            <x14:sparkline>
              <xm:f>Visits!C13:AI13</xm:f>
              <xm:sqref>AM13</xm:sqref>
            </x14:sparkline>
            <x14:sparkline>
              <xm:f>Visits!C14:AI14</xm:f>
              <xm:sqref>AM14</xm:sqref>
            </x14:sparkline>
            <x14:sparkline>
              <xm:f>Visits!C15:AI15</xm:f>
              <xm:sqref>AM15</xm:sqref>
            </x14:sparkline>
            <x14:sparkline>
              <xm:f>Visits!C16:AI16</xm:f>
              <xm:sqref>AM16</xm:sqref>
            </x14:sparkline>
            <x14:sparkline>
              <xm:f>Visits!C17:AI17</xm:f>
              <xm:sqref>AM17</xm:sqref>
            </x14:sparkline>
          </x14:sparklines>
        </x14:sparklineGroup>
        <x14:sparklineGroup displayEmptyCellsAs="gap" xr2:uid="{A2191B19-099B-42C2-AD3D-E52FDAA328B7}">
          <x14:colorSeries rgb="FF376092"/>
          <x14:colorNegative rgb="FFD00000"/>
          <x14:colorAxis rgb="FF000000"/>
          <x14:colorMarkers rgb="FFD00000"/>
          <x14:colorFirst rgb="FFD00000"/>
          <x14:colorLast rgb="FFD00000"/>
          <x14:colorHigh rgb="FFD00000"/>
          <x14:colorLow rgb="FFD00000"/>
          <x14:sparklines>
            <x14:sparkline>
              <xm:f>Visits!F66:T66</xm:f>
              <xm:sqref>U66</xm:sqref>
            </x14:sparkline>
            <x14:sparkline>
              <xm:f>Visits!F67:T67</xm:f>
              <xm:sqref>U67</xm:sqref>
            </x14:sparkline>
            <x14:sparkline>
              <xm:f>Visits!F68:T68</xm:f>
              <xm:sqref>U68</xm:sqref>
            </x14:sparkline>
            <x14:sparkline>
              <xm:f>Visits!F69:T69</xm:f>
              <xm:sqref>U69</xm:sqref>
            </x14:sparkline>
            <x14:sparkline>
              <xm:f>Visits!F70:T70</xm:f>
              <xm:sqref>U70</xm:sqref>
            </x14:sparkline>
            <x14:sparkline>
              <xm:f>Visits!F71:T71</xm:f>
              <xm:sqref>U71</xm:sqref>
            </x14:sparkline>
            <x14:sparkline>
              <xm:f>Visits!F72:T72</xm:f>
              <xm:sqref>U72</xm:sqref>
            </x14:sparkline>
            <x14:sparkline>
              <xm:f>Visits!F73:T73</xm:f>
              <xm:sqref>U73</xm:sqref>
            </x14:sparkline>
            <x14:sparkline>
              <xm:f>Visits!F74:T74</xm:f>
              <xm:sqref>U74</xm:sqref>
            </x14:sparkline>
            <x14:sparkline>
              <xm:f>Visits!F75:T75</xm:f>
              <xm:sqref>U75</xm:sqref>
            </x14:sparkline>
          </x14:sparklines>
        </x14:sparklineGroup>
        <x14:sparklineGroup displayEmptyCellsAs="gap" xr2:uid="{B828704A-DDC8-4CEC-AF34-C7E86E56F607}">
          <x14:colorSeries rgb="FF376092"/>
          <x14:colorNegative rgb="FFD00000"/>
          <x14:colorAxis rgb="FF000000"/>
          <x14:colorMarkers rgb="FFD00000"/>
          <x14:colorFirst rgb="FFD00000"/>
          <x14:colorLast rgb="FFD00000"/>
          <x14:colorHigh rgb="FFD00000"/>
          <x14:colorLow rgb="FFD00000"/>
          <x14:sparklines>
            <x14:sparkline>
              <xm:f>Visits!F77:T77</xm:f>
              <xm:sqref>U77</xm:sqref>
            </x14:sparkline>
            <x14:sparkline>
              <xm:f>Visits!F78:T78</xm:f>
              <xm:sqref>U78</xm:sqref>
            </x14:sparkline>
            <x14:sparkline>
              <xm:f>Visits!F79:T79</xm:f>
              <xm:sqref>U79</xm:sqref>
            </x14:sparkline>
            <x14:sparkline>
              <xm:f>Visits!F80:T80</xm:f>
              <xm:sqref>U80</xm:sqref>
            </x14:sparkline>
            <x14:sparkline>
              <xm:f>Visits!F81:T81</xm:f>
              <xm:sqref>U81</xm:sqref>
            </x14:sparkline>
            <x14:sparkline>
              <xm:f>Visits!F82:T82</xm:f>
              <xm:sqref>U82</xm:sqref>
            </x14:sparkline>
            <x14:sparkline>
              <xm:f>Visits!F83:T83</xm:f>
              <xm:sqref>U83</xm:sqref>
            </x14:sparkline>
            <x14:sparkline>
              <xm:f>Visits!F84:T84</xm:f>
              <xm:sqref>U84</xm:sqref>
            </x14:sparkline>
            <x14:sparkline>
              <xm:f>Visits!F85:T85</xm:f>
              <xm:sqref>U85</xm:sqref>
            </x14:sparkline>
            <x14:sparkline>
              <xm:f>Visits!F86:T86</xm:f>
              <xm:sqref>U86</xm:sqref>
            </x14:sparkline>
          </x14:sparklines>
        </x14:sparklineGroup>
        <x14:sparklineGroup displayEmptyCellsAs="gap" xr2:uid="{A1CFDE37-E68C-489F-A6AF-DC4EE4EAFCA5}">
          <x14:colorSeries rgb="FF376092"/>
          <x14:colorNegative rgb="FFD00000"/>
          <x14:colorAxis rgb="FF000000"/>
          <x14:colorMarkers rgb="FFD00000"/>
          <x14:colorFirst rgb="FFD00000"/>
          <x14:colorLast rgb="FFD00000"/>
          <x14:colorHigh rgb="FFD00000"/>
          <x14:colorLow rgb="FFD00000"/>
          <x14:sparklines>
            <x14:sparkline>
              <xm:f>Visits!C88:U88</xm:f>
              <xm:sqref>V88</xm:sqref>
            </x14:sparkline>
            <x14:sparkline>
              <xm:f>Visits!C89:U89</xm:f>
              <xm:sqref>V89</xm:sqref>
            </x14:sparkline>
            <x14:sparkline>
              <xm:f>Visits!C90:U90</xm:f>
              <xm:sqref>V90</xm:sqref>
            </x14:sparkline>
            <x14:sparkline>
              <xm:f>Visits!C91:U91</xm:f>
              <xm:sqref>V91</xm:sqref>
            </x14:sparkline>
            <x14:sparkline>
              <xm:f>Visits!C92:U92</xm:f>
              <xm:sqref>V92</xm:sqref>
            </x14:sparkline>
            <x14:sparkline>
              <xm:f>Visits!C93:U93</xm:f>
              <xm:sqref>V93</xm:sqref>
            </x14:sparkline>
            <x14:sparkline>
              <xm:f>Visits!C94:U94</xm:f>
              <xm:sqref>V94</xm:sqref>
            </x14:sparkline>
            <x14:sparkline>
              <xm:f>Visits!C95:U95</xm:f>
              <xm:sqref>V95</xm:sqref>
            </x14:sparkline>
            <x14:sparkline>
              <xm:f>Visits!C96:U96</xm:f>
              <xm:sqref>V96</xm:sqref>
            </x14:sparkline>
            <x14:sparkline>
              <xm:f>Visits!C97:U97</xm:f>
              <xm:sqref>V97</xm:sqref>
            </x14:sparkline>
          </x14:sparklines>
        </x14:sparklineGroup>
        <x14:sparklineGroup displayEmptyCellsAs="gap" xr2:uid="{EF08FBC2-90C7-439D-B992-7B77367927BF}">
          <x14:colorSeries rgb="FF376092"/>
          <x14:colorNegative rgb="FFD00000"/>
          <x14:colorAxis rgb="FF000000"/>
          <x14:colorMarkers rgb="FFD00000"/>
          <x14:colorFirst rgb="FFD00000"/>
          <x14:colorLast rgb="FFD00000"/>
          <x14:colorHigh rgb="FFD00000"/>
          <x14:colorLow rgb="FFD00000"/>
          <x14:sparklines>
            <x14:sparkline>
              <xm:f>Visits!C106:O106</xm:f>
              <xm:sqref>R106</xm:sqref>
            </x14:sparkline>
          </x14:sparklines>
        </x14:sparklineGroup>
        <x14:sparklineGroup displayEmptyCellsAs="gap" xr2:uid="{4C34D365-66D7-4F71-9277-DD35EEAB0934}">
          <x14:colorSeries rgb="FF376092"/>
          <x14:colorNegative rgb="FFD00000"/>
          <x14:colorAxis rgb="FF000000"/>
          <x14:colorMarkers rgb="FFD00000"/>
          <x14:colorFirst rgb="FFD00000"/>
          <x14:colorLast rgb="FFD00000"/>
          <x14:colorHigh rgb="FFD00000"/>
          <x14:colorLow rgb="FFD00000"/>
          <x14:sparklines>
            <x14:sparkline>
              <xm:f>Visits!C61:R61</xm:f>
              <xm:sqref>U61</xm:sqref>
            </x14:sparkline>
          </x14:sparklines>
        </x14:sparklineGroup>
        <x14:sparklineGroup displayEmptyCellsAs="gap" xr2:uid="{C85EE715-AE7C-472E-86CC-06A9C21B6E12}">
          <x14:colorSeries rgb="FF376092"/>
          <x14:colorNegative rgb="FFD00000"/>
          <x14:colorAxis rgb="FF000000"/>
          <x14:colorMarkers rgb="FFD00000"/>
          <x14:colorFirst rgb="FFD00000"/>
          <x14:colorLast rgb="FFD00000"/>
          <x14:colorHigh rgb="FFD00000"/>
          <x14:colorLow rgb="FFD00000"/>
          <x14:sparklines>
            <x14:sparkline>
              <xm:f>Visits!C40:Q40</xm:f>
              <xm:sqref>U40</xm:sqref>
            </x14:sparkline>
            <x14:sparkline>
              <xm:f>Visits!C41:Q41</xm:f>
              <xm:sqref>U41</xm:sqref>
            </x14:sparkline>
            <x14:sparkline>
              <xm:f>Visits!C42:Q42</xm:f>
              <xm:sqref>U42</xm:sqref>
            </x14:sparkline>
            <x14:sparkline>
              <xm:f>Visits!C43:Q43</xm:f>
              <xm:sqref>U43</xm:sqref>
            </x14:sparkline>
            <x14:sparkline>
              <xm:f>Visits!C44:Q44</xm:f>
              <xm:sqref>U44</xm:sqref>
            </x14:sparkline>
            <x14:sparkline>
              <xm:f>Visits!C45:Q45</xm:f>
              <xm:sqref>U45</xm:sqref>
            </x14:sparkline>
            <x14:sparkline>
              <xm:f>Visits!C46:Q46</xm:f>
              <xm:sqref>U46</xm:sqref>
            </x14:sparkline>
            <x14:sparkline>
              <xm:f>Visits!C47:Q47</xm:f>
              <xm:sqref>U47</xm:sqref>
            </x14:sparkline>
            <x14:sparkline>
              <xm:f>Visits!C48:Q48</xm:f>
              <xm:sqref>U48</xm:sqref>
            </x14:sparkline>
            <x14:sparkline>
              <xm:f>Visits!C49:Q49</xm:f>
              <xm:sqref>U49</xm:sqref>
            </x14:sparkline>
          </x14:sparklines>
        </x14:sparklineGroup>
        <x14:sparklineGroup displayEmptyCellsAs="gap" xr2:uid="{7F7CDEA3-A512-4A7D-816F-9C404CC3E031}">
          <x14:colorSeries rgb="FF376092"/>
          <x14:colorNegative rgb="FFD00000"/>
          <x14:colorAxis rgb="FF000000"/>
          <x14:colorMarkers rgb="FFD00000"/>
          <x14:colorFirst rgb="FFD00000"/>
          <x14:colorLast rgb="FFD00000"/>
          <x14:colorHigh rgb="FFD00000"/>
          <x14:colorLow rgb="FFD00000"/>
          <x14:sparklines>
            <x14:sparkline>
              <xm:f>Visits!N22:AI22</xm:f>
              <xm:sqref>AM22</xm:sqref>
            </x14:sparkline>
            <x14:sparkline>
              <xm:f>Visits!N23:AI23</xm:f>
              <xm:sqref>AM23</xm:sqref>
            </x14:sparkline>
            <x14:sparkline>
              <xm:f>Visits!N24:AI24</xm:f>
              <xm:sqref>AM24</xm:sqref>
            </x14:sparkline>
            <x14:sparkline>
              <xm:f>Visits!N25:AI25</xm:f>
              <xm:sqref>AM25</xm:sqref>
            </x14:sparkline>
            <x14:sparkline>
              <xm:f>Visits!N26:AI26</xm:f>
              <xm:sqref>AM26</xm:sqref>
            </x14:sparkline>
            <x14:sparkline>
              <xm:f>Visits!N27:AI27</xm:f>
              <xm:sqref>AM27</xm:sqref>
            </x14:sparkline>
            <x14:sparkline>
              <xm:f>Visits!N28:AI28</xm:f>
              <xm:sqref>AM28</xm:sqref>
            </x14:sparkline>
            <x14:sparkline>
              <xm:f>Visits!N29:AI29</xm:f>
              <xm:sqref>AM29</xm:sqref>
            </x14:sparkline>
            <x14:sparkline>
              <xm:f>Visits!N30:AI30</xm:f>
              <xm:sqref>AM30</xm:sqref>
            </x14:sparkline>
            <x14:sparkline>
              <xm:f>Visits!N31:AI31</xm:f>
              <xm:sqref>AM31</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E7D95-9347-4929-B31B-850A5F97E3DC}">
  <sheetPr codeName="Sheet3"/>
  <dimension ref="A1:AF72"/>
  <sheetViews>
    <sheetView tabSelected="1" topLeftCell="L25" zoomScale="85" zoomScaleNormal="85" workbookViewId="0">
      <selection activeCell="Q44" sqref="Q44"/>
    </sheetView>
    <sheetView topLeftCell="B1" workbookViewId="1"/>
  </sheetViews>
  <sheetFormatPr defaultRowHeight="15" outlineLevelCol="1" x14ac:dyDescent="0.25"/>
  <cols>
    <col min="1" max="1" width="13" hidden="1" customWidth="1" outlineLevel="1"/>
    <col min="2" max="2" width="55" customWidth="1" collapsed="1"/>
    <col min="3" max="21" width="17.140625" customWidth="1"/>
    <col min="22" max="25" width="20" customWidth="1"/>
    <col min="26" max="26" width="17.140625" customWidth="1"/>
    <col min="27" max="31" width="19.85546875" customWidth="1"/>
  </cols>
  <sheetData>
    <row r="1" spans="1:26" x14ac:dyDescent="0.25">
      <c r="A1" s="16"/>
      <c r="B1" s="19" t="s">
        <v>7</v>
      </c>
      <c r="C1" s="21"/>
      <c r="D1" s="21"/>
      <c r="E1" s="21"/>
      <c r="F1" s="21"/>
      <c r="G1" s="21"/>
      <c r="H1" s="21"/>
      <c r="I1" s="21"/>
      <c r="J1" s="21"/>
      <c r="K1" s="21"/>
      <c r="L1" s="21"/>
      <c r="M1" s="21"/>
      <c r="N1" s="21"/>
      <c r="O1" s="21"/>
      <c r="P1" s="21"/>
      <c r="Q1" s="21"/>
      <c r="R1" s="21"/>
      <c r="S1" s="21"/>
      <c r="T1" s="21"/>
      <c r="U1" s="21"/>
      <c r="V1" s="21"/>
      <c r="W1" s="21"/>
      <c r="X1" s="21"/>
    </row>
    <row r="2" spans="1:26" s="49" customFormat="1" ht="31.5" x14ac:dyDescent="0.5">
      <c r="A2" s="22"/>
      <c r="B2" s="22" t="s">
        <v>142</v>
      </c>
      <c r="C2" s="22"/>
      <c r="D2" s="22"/>
      <c r="E2" s="22"/>
      <c r="F2" s="22"/>
      <c r="G2" s="22"/>
      <c r="H2" s="22"/>
      <c r="I2" s="22"/>
      <c r="J2" s="22"/>
      <c r="K2" s="22"/>
      <c r="L2" s="22"/>
      <c r="M2" s="22"/>
      <c r="N2" s="22"/>
      <c r="O2" s="22"/>
      <c r="P2" s="22"/>
      <c r="Q2" s="22"/>
      <c r="R2" s="22"/>
      <c r="S2" s="22"/>
      <c r="T2" s="22"/>
      <c r="U2" s="22"/>
      <c r="V2" s="22"/>
      <c r="W2" s="22"/>
      <c r="X2" s="22"/>
    </row>
    <row r="3" spans="1:26" x14ac:dyDescent="0.25">
      <c r="A3" s="21"/>
      <c r="B3" s="21"/>
      <c r="C3" s="21"/>
      <c r="D3" s="21"/>
      <c r="E3" s="21"/>
      <c r="F3" s="21"/>
      <c r="G3" s="21"/>
      <c r="H3" s="21"/>
      <c r="I3" s="21"/>
      <c r="J3" s="21"/>
      <c r="K3" s="21"/>
      <c r="L3" s="21"/>
      <c r="M3" s="21"/>
      <c r="N3" s="21"/>
      <c r="O3" s="21"/>
      <c r="P3" s="21"/>
      <c r="Q3" s="21"/>
      <c r="R3" s="21"/>
      <c r="S3" s="21"/>
      <c r="T3" s="21"/>
      <c r="U3" s="21"/>
      <c r="V3" s="21"/>
      <c r="W3" s="21"/>
      <c r="X3" s="21"/>
    </row>
    <row r="4" spans="1:26" s="27" customFormat="1" ht="18.75" x14ac:dyDescent="0.3">
      <c r="A4" s="26"/>
      <c r="B4" s="26" t="s">
        <v>143</v>
      </c>
      <c r="C4" s="26"/>
      <c r="D4" s="26"/>
      <c r="E4" s="26"/>
      <c r="F4" s="26"/>
      <c r="G4" s="26"/>
      <c r="H4" s="26"/>
      <c r="I4" s="26"/>
      <c r="J4" s="26"/>
      <c r="K4" s="26"/>
      <c r="L4" s="26"/>
      <c r="M4" s="26"/>
      <c r="N4" s="26"/>
      <c r="O4" s="26"/>
      <c r="P4" s="26"/>
      <c r="Q4" s="26"/>
      <c r="R4" s="26"/>
      <c r="S4" s="26"/>
      <c r="T4" s="26"/>
      <c r="U4" s="26"/>
      <c r="V4" s="26"/>
      <c r="W4" s="26"/>
      <c r="X4" s="26"/>
    </row>
    <row r="5" spans="1:26" s="18" customFormat="1" ht="30" x14ac:dyDescent="0.25">
      <c r="A5" s="20" t="s">
        <v>65</v>
      </c>
      <c r="B5" s="20" t="s">
        <v>144</v>
      </c>
      <c r="C5" s="20" t="s">
        <v>145</v>
      </c>
      <c r="D5" s="20" t="s">
        <v>146</v>
      </c>
      <c r="E5" s="20" t="s">
        <v>147</v>
      </c>
      <c r="F5" s="20" t="s">
        <v>148</v>
      </c>
      <c r="G5" s="20" t="s">
        <v>149</v>
      </c>
      <c r="H5" s="20" t="s">
        <v>150</v>
      </c>
      <c r="I5" s="20" t="s">
        <v>95</v>
      </c>
      <c r="J5" s="20" t="s">
        <v>96</v>
      </c>
      <c r="K5" s="20" t="s">
        <v>97</v>
      </c>
      <c r="L5" s="20" t="s">
        <v>98</v>
      </c>
      <c r="M5" s="20" t="s">
        <v>99</v>
      </c>
      <c r="N5" s="20" t="s">
        <v>100</v>
      </c>
      <c r="O5" s="20" t="s">
        <v>101</v>
      </c>
      <c r="P5" s="20" t="s">
        <v>102</v>
      </c>
      <c r="Q5" s="20" t="s">
        <v>151</v>
      </c>
      <c r="R5" s="20" t="s">
        <v>104</v>
      </c>
      <c r="S5" s="20" t="s">
        <v>105</v>
      </c>
      <c r="T5" s="20" t="s">
        <v>106</v>
      </c>
      <c r="U5" s="20" t="s">
        <v>107</v>
      </c>
      <c r="V5" s="20" t="s">
        <v>108</v>
      </c>
      <c r="W5" s="20" t="s">
        <v>109</v>
      </c>
      <c r="X5" s="20" t="s">
        <v>152</v>
      </c>
      <c r="Y5" s="20" t="s">
        <v>493</v>
      </c>
      <c r="Z5" s="20" t="s">
        <v>53</v>
      </c>
    </row>
    <row r="6" spans="1:26" s="12" customFormat="1" x14ac:dyDescent="0.25">
      <c r="B6" s="12" t="s">
        <v>153</v>
      </c>
      <c r="C6" s="50">
        <v>445000</v>
      </c>
      <c r="D6" s="50">
        <v>460000</v>
      </c>
      <c r="E6" s="50">
        <v>500000</v>
      </c>
      <c r="F6" s="50">
        <v>555000</v>
      </c>
      <c r="G6" s="50">
        <v>595000</v>
      </c>
      <c r="H6" s="50">
        <v>630000</v>
      </c>
      <c r="I6" s="50">
        <v>665000</v>
      </c>
      <c r="J6" s="50">
        <v>687000</v>
      </c>
      <c r="K6" s="50">
        <v>719000</v>
      </c>
      <c r="L6" s="50">
        <v>758000</v>
      </c>
      <c r="M6" s="50">
        <v>810000</v>
      </c>
      <c r="N6" s="50">
        <v>831000</v>
      </c>
      <c r="O6" s="50">
        <v>886000</v>
      </c>
      <c r="P6" s="50">
        <v>892000</v>
      </c>
      <c r="Q6" s="50">
        <v>941125.09165225329</v>
      </c>
      <c r="R6" s="50">
        <v>991841.25000000012</v>
      </c>
      <c r="S6" s="50">
        <v>1042131.25</v>
      </c>
      <c r="T6" s="50">
        <v>1086373.25</v>
      </c>
      <c r="U6" s="50">
        <v>1138998.75</v>
      </c>
      <c r="V6" s="50">
        <v>1007979</v>
      </c>
      <c r="W6" s="164">
        <v>1180969</v>
      </c>
      <c r="X6" s="51">
        <f>(English_Heritage_membership[[#This Row],[2021/22]]-English_Heritage_membership[[#This Row],[2007/08]])/English_Heritage_membership[[#This Row],[2007/08]]</f>
        <v>0.77589323308270675</v>
      </c>
      <c r="Y6" s="51">
        <f>(English_Heritage_membership[[#This Row],[2021/22]]-English_Heritage_membership[[#This Row],[2020/21]])/English_Heritage_membership[[#This Row],[2020/21]]</f>
        <v>0.17162063892204105</v>
      </c>
      <c r="Z6" s="52"/>
    </row>
    <row r="7" spans="1:26" x14ac:dyDescent="0.25">
      <c r="A7" s="21" t="s">
        <v>69</v>
      </c>
      <c r="B7" s="21" t="s">
        <v>70</v>
      </c>
      <c r="C7" s="53" t="s">
        <v>71</v>
      </c>
      <c r="D7" s="53" t="s">
        <v>71</v>
      </c>
      <c r="E7" s="53" t="s">
        <v>71</v>
      </c>
      <c r="F7" s="53" t="s">
        <v>71</v>
      </c>
      <c r="G7" s="53" t="s">
        <v>71</v>
      </c>
      <c r="H7" s="53">
        <v>39067.536467616068</v>
      </c>
      <c r="I7" s="53">
        <v>43474.029614586776</v>
      </c>
      <c r="J7" s="53">
        <v>44749.468065593021</v>
      </c>
      <c r="K7" s="53">
        <v>50330</v>
      </c>
      <c r="L7" s="53">
        <v>49573.2</v>
      </c>
      <c r="M7" s="53">
        <v>51000</v>
      </c>
      <c r="N7" s="53">
        <v>49000</v>
      </c>
      <c r="O7" s="53">
        <v>50793</v>
      </c>
      <c r="P7" s="53">
        <v>48882</v>
      </c>
      <c r="Q7" s="53">
        <v>47777.563807460014</v>
      </c>
      <c r="R7" s="53">
        <v>49626.174795359344</v>
      </c>
      <c r="S7" s="53">
        <v>51646.88335582499</v>
      </c>
      <c r="T7" s="53">
        <v>54847.257075986439</v>
      </c>
      <c r="U7" s="53">
        <v>57650.945602947031</v>
      </c>
      <c r="V7" s="53">
        <v>51142.5</v>
      </c>
      <c r="W7" s="165">
        <v>58465</v>
      </c>
      <c r="X7" s="54">
        <f>(English_Heritage_membership[[#This Row],[2021/22]]-English_Heritage_membership[[#This Row],[2007/08]])/English_Heritage_membership[[#This Row],[2007/08]]</f>
        <v>0.34482587692729838</v>
      </c>
      <c r="Y7" s="54">
        <f>(English_Heritage_membership[[#This Row],[2021/22]]-English_Heritage_membership[[#This Row],[2020/21]])/English_Heritage_membership[[#This Row],[2020/21]]</f>
        <v>0.14317837415065748</v>
      </c>
      <c r="Z7" s="55"/>
    </row>
    <row r="8" spans="1:26" x14ac:dyDescent="0.25">
      <c r="A8" s="21" t="s">
        <v>72</v>
      </c>
      <c r="B8" s="21" t="s">
        <v>73</v>
      </c>
      <c r="C8" s="53" t="s">
        <v>71</v>
      </c>
      <c r="D8" s="53" t="s">
        <v>71</v>
      </c>
      <c r="E8" s="53" t="s">
        <v>71</v>
      </c>
      <c r="F8" s="53" t="s">
        <v>71</v>
      </c>
      <c r="G8" s="53" t="s">
        <v>71</v>
      </c>
      <c r="H8" s="53">
        <v>34521.672924849889</v>
      </c>
      <c r="I8" s="53">
        <v>36593.247948968725</v>
      </c>
      <c r="J8" s="53">
        <v>37669.613705565134</v>
      </c>
      <c r="K8" s="53">
        <v>35950</v>
      </c>
      <c r="L8" s="53">
        <v>40628.799999999996</v>
      </c>
      <c r="M8" s="53">
        <v>42000</v>
      </c>
      <c r="N8" s="53">
        <v>42000</v>
      </c>
      <c r="O8" s="53">
        <v>44281</v>
      </c>
      <c r="P8" s="53">
        <v>43628</v>
      </c>
      <c r="Q8" s="53">
        <v>44487.732287165396</v>
      </c>
      <c r="R8" s="53">
        <v>46613.210636716722</v>
      </c>
      <c r="S8" s="53">
        <v>48030.043797285027</v>
      </c>
      <c r="T8" s="53">
        <v>50833.265646321153</v>
      </c>
      <c r="U8" s="53">
        <v>52907.606447127582</v>
      </c>
      <c r="V8" s="53">
        <v>48531.5</v>
      </c>
      <c r="W8" s="165">
        <v>58101</v>
      </c>
      <c r="X8" s="54">
        <f>(English_Heritage_membership[[#This Row],[2021/22]]-English_Heritage_membership[[#This Row],[2007/08]])/English_Heritage_membership[[#This Row],[2007/08]]</f>
        <v>0.58775192847120339</v>
      </c>
      <c r="Y8" s="54">
        <f>(English_Heritage_membership[[#This Row],[2021/22]]-English_Heritage_membership[[#This Row],[2020/21]])/English_Heritage_membership[[#This Row],[2020/21]]</f>
        <v>0.19718121220238402</v>
      </c>
      <c r="Z8" s="55"/>
    </row>
    <row r="9" spans="1:26" x14ac:dyDescent="0.25">
      <c r="A9" s="21" t="s">
        <v>74</v>
      </c>
      <c r="B9" s="21" t="s">
        <v>75</v>
      </c>
      <c r="C9" s="53" t="s">
        <v>71</v>
      </c>
      <c r="D9" s="53" t="s">
        <v>71</v>
      </c>
      <c r="E9" s="53" t="s">
        <v>71</v>
      </c>
      <c r="F9" s="53" t="s">
        <v>71</v>
      </c>
      <c r="G9" s="53" t="s">
        <v>71</v>
      </c>
      <c r="H9" s="53">
        <v>62450.935266737033</v>
      </c>
      <c r="I9" s="53">
        <v>67482.199477975941</v>
      </c>
      <c r="J9" s="53">
        <v>71342.501559118085</v>
      </c>
      <c r="K9" s="53">
        <v>71900</v>
      </c>
      <c r="L9" s="53">
        <v>78225.60000000002</v>
      </c>
      <c r="M9" s="53">
        <v>81000</v>
      </c>
      <c r="N9" s="53">
        <v>80000</v>
      </c>
      <c r="O9" s="53">
        <v>84495</v>
      </c>
      <c r="P9" s="53">
        <v>84276</v>
      </c>
      <c r="Q9" s="53">
        <v>85282.340876150629</v>
      </c>
      <c r="R9" s="53">
        <v>90543.844219083345</v>
      </c>
      <c r="S9" s="53">
        <v>95953.225898967488</v>
      </c>
      <c r="T9" s="53">
        <v>101992.28562581322</v>
      </c>
      <c r="U9" s="53">
        <v>107839.06872501082</v>
      </c>
      <c r="V9" s="53">
        <v>97514.25</v>
      </c>
      <c r="W9" s="165">
        <v>113123</v>
      </c>
      <c r="X9" s="54">
        <f>(English_Heritage_membership[[#This Row],[2021/22]]-English_Heritage_membership[[#This Row],[2007/08]])/English_Heritage_membership[[#This Row],[2007/08]]</f>
        <v>0.67633836589632468</v>
      </c>
      <c r="Y9" s="54">
        <f>(English_Heritage_membership[[#This Row],[2021/22]]-English_Heritage_membership[[#This Row],[2020/21]])/English_Heritage_membership[[#This Row],[2020/21]]</f>
        <v>0.16006634927715693</v>
      </c>
      <c r="Z9" s="55"/>
    </row>
    <row r="10" spans="1:26" x14ac:dyDescent="0.25">
      <c r="A10" s="21" t="s">
        <v>78</v>
      </c>
      <c r="B10" s="21" t="s">
        <v>79</v>
      </c>
      <c r="C10" s="53" t="s">
        <v>71</v>
      </c>
      <c r="D10" s="53" t="s">
        <v>71</v>
      </c>
      <c r="E10" s="53" t="s">
        <v>71</v>
      </c>
      <c r="F10" s="53" t="s">
        <v>71</v>
      </c>
      <c r="G10" s="53" t="s">
        <v>71</v>
      </c>
      <c r="H10" s="53">
        <v>51803.948711737117</v>
      </c>
      <c r="I10" s="53">
        <v>57264.590821596103</v>
      </c>
      <c r="J10" s="53">
        <v>60458.091822884184</v>
      </c>
      <c r="K10" s="53">
        <v>64709.999999999993</v>
      </c>
      <c r="L10" s="53">
        <v>67689.399999999994</v>
      </c>
      <c r="M10" s="53">
        <v>73000</v>
      </c>
      <c r="N10" s="53">
        <v>74000</v>
      </c>
      <c r="O10" s="53">
        <v>78168</v>
      </c>
      <c r="P10" s="53">
        <v>77936</v>
      </c>
      <c r="Q10" s="53">
        <v>78679.419924495334</v>
      </c>
      <c r="R10" s="53">
        <v>82518.046511594075</v>
      </c>
      <c r="S10" s="53">
        <v>86304.843347848553</v>
      </c>
      <c r="T10" s="53">
        <v>90155.536566715047</v>
      </c>
      <c r="U10" s="53">
        <v>93942.15878586717</v>
      </c>
      <c r="V10" s="53">
        <v>85515</v>
      </c>
      <c r="W10" s="165">
        <v>100802</v>
      </c>
      <c r="X10" s="54">
        <f>(English_Heritage_membership[[#This Row],[2021/22]]-English_Heritage_membership[[#This Row],[2007/08]])/English_Heritage_membership[[#This Row],[2007/08]]</f>
        <v>0.76028499555758122</v>
      </c>
      <c r="Y10" s="54">
        <f>(English_Heritage_membership[[#This Row],[2021/22]]-English_Heritage_membership[[#This Row],[2020/21]])/English_Heritage_membership[[#This Row],[2020/21]]</f>
        <v>0.17876395953926211</v>
      </c>
      <c r="Z10" s="55"/>
    </row>
    <row r="11" spans="1:26" x14ac:dyDescent="0.25">
      <c r="A11" s="21" t="s">
        <v>76</v>
      </c>
      <c r="B11" s="21" t="s">
        <v>77</v>
      </c>
      <c r="C11" s="53" t="s">
        <v>71</v>
      </c>
      <c r="D11" s="53" t="s">
        <v>71</v>
      </c>
      <c r="E11" s="53" t="s">
        <v>71</v>
      </c>
      <c r="F11" s="53" t="s">
        <v>71</v>
      </c>
      <c r="G11" s="53" t="s">
        <v>71</v>
      </c>
      <c r="H11" s="53">
        <v>45553.840563409525</v>
      </c>
      <c r="I11" s="53">
        <v>49682.681945318291</v>
      </c>
      <c r="J11" s="53">
        <v>51259.111669540333</v>
      </c>
      <c r="K11" s="53">
        <v>50330</v>
      </c>
      <c r="L11" s="53">
        <v>56395.200000000004</v>
      </c>
      <c r="M11" s="53">
        <v>59000</v>
      </c>
      <c r="N11" s="53">
        <v>60000</v>
      </c>
      <c r="O11" s="53">
        <v>64408</v>
      </c>
      <c r="P11" s="53">
        <v>65528.000000000007</v>
      </c>
      <c r="Q11" s="53">
        <v>66767.183034679168</v>
      </c>
      <c r="R11" s="53">
        <v>70081.315451547911</v>
      </c>
      <c r="S11" s="53">
        <v>72605.452136533218</v>
      </c>
      <c r="T11" s="53">
        <v>76104.123405387756</v>
      </c>
      <c r="U11" s="53">
        <v>79752.291630160849</v>
      </c>
      <c r="V11" s="53">
        <v>70889</v>
      </c>
      <c r="W11" s="165">
        <v>83404</v>
      </c>
      <c r="X11" s="54">
        <f>(English_Heritage_membership[[#This Row],[2021/22]]-English_Heritage_membership[[#This Row],[2007/08]])/English_Heritage_membership[[#This Row],[2007/08]]</f>
        <v>0.67873385119982121</v>
      </c>
      <c r="Y11" s="54">
        <f>(English_Heritage_membership[[#This Row],[2021/22]]-English_Heritage_membership[[#This Row],[2020/21]])/English_Heritage_membership[[#This Row],[2020/21]]</f>
        <v>0.17654361043321248</v>
      </c>
      <c r="Z11" s="55"/>
    </row>
    <row r="12" spans="1:26" x14ac:dyDescent="0.25">
      <c r="A12" s="21" t="s">
        <v>80</v>
      </c>
      <c r="B12" s="21" t="s">
        <v>81</v>
      </c>
      <c r="C12" s="53" t="s">
        <v>71</v>
      </c>
      <c r="D12" s="53" t="s">
        <v>71</v>
      </c>
      <c r="E12" s="53" t="s">
        <v>71</v>
      </c>
      <c r="F12" s="53" t="s">
        <v>71</v>
      </c>
      <c r="G12" s="53" t="s">
        <v>71</v>
      </c>
      <c r="H12" s="53">
        <v>80812.444844352925</v>
      </c>
      <c r="I12" s="53">
        <v>86408.491612107464</v>
      </c>
      <c r="J12" s="53">
        <v>90583.701713195653</v>
      </c>
      <c r="K12" s="53">
        <v>93470</v>
      </c>
      <c r="L12" s="53">
        <v>101420.4</v>
      </c>
      <c r="M12" s="53">
        <v>111000</v>
      </c>
      <c r="N12" s="53">
        <v>120000</v>
      </c>
      <c r="O12" s="53">
        <v>131721</v>
      </c>
      <c r="P12" s="53">
        <v>135012</v>
      </c>
      <c r="Q12" s="53">
        <v>135598.97083469274</v>
      </c>
      <c r="R12" s="53">
        <v>144124.043855892</v>
      </c>
      <c r="S12" s="53">
        <v>154814.31682646976</v>
      </c>
      <c r="T12" s="53">
        <v>162577.47259893874</v>
      </c>
      <c r="U12" s="53">
        <v>171962.15120956462</v>
      </c>
      <c r="V12" s="53">
        <v>156850.5</v>
      </c>
      <c r="W12" s="165">
        <v>182276</v>
      </c>
      <c r="X12" s="54">
        <f>(English_Heritage_membership[[#This Row],[2021/22]]-English_Heritage_membership[[#This Row],[2007/08]])/English_Heritage_membership[[#This Row],[2007/08]]</f>
        <v>1.1094686019777678</v>
      </c>
      <c r="Y12" s="54">
        <f>(English_Heritage_membership[[#This Row],[2021/22]]-English_Heritage_membership[[#This Row],[2020/21]])/English_Heritage_membership[[#This Row],[2020/21]]</f>
        <v>0.16210021644814648</v>
      </c>
      <c r="Z12" s="55"/>
    </row>
    <row r="13" spans="1:26" x14ac:dyDescent="0.25">
      <c r="A13" s="21" t="s">
        <v>82</v>
      </c>
      <c r="B13" s="21" t="s">
        <v>83</v>
      </c>
      <c r="C13" s="53" t="s">
        <v>71</v>
      </c>
      <c r="D13" s="53" t="s">
        <v>71</v>
      </c>
      <c r="E13" s="53" t="s">
        <v>71</v>
      </c>
      <c r="F13" s="53" t="s">
        <v>71</v>
      </c>
      <c r="G13" s="53" t="s">
        <v>71</v>
      </c>
      <c r="H13" s="53">
        <v>77140.142928829751</v>
      </c>
      <c r="I13" s="53">
        <v>77833.40549059672</v>
      </c>
      <c r="J13" s="53">
        <v>80711.599838585433</v>
      </c>
      <c r="K13" s="53">
        <v>86280</v>
      </c>
      <c r="L13" s="53">
        <v>87776.4</v>
      </c>
      <c r="M13" s="53">
        <v>92000</v>
      </c>
      <c r="N13" s="53">
        <v>97000</v>
      </c>
      <c r="O13" s="53">
        <v>103570</v>
      </c>
      <c r="P13" s="53">
        <v>102954</v>
      </c>
      <c r="Q13" s="53">
        <v>103297.6862088124</v>
      </c>
      <c r="R13" s="53">
        <v>108216.43743925958</v>
      </c>
      <c r="S13" s="53">
        <v>112986.19204403678</v>
      </c>
      <c r="T13" s="53">
        <v>117159.87274158398</v>
      </c>
      <c r="U13" s="53">
        <v>124543.46587020959</v>
      </c>
      <c r="V13" s="53">
        <v>112695.5</v>
      </c>
      <c r="W13" s="165">
        <v>130526</v>
      </c>
      <c r="X13" s="54">
        <f>(English_Heritage_membership[[#This Row],[2021/22]]-English_Heritage_membership[[#This Row],[2007/08]])/English_Heritage_membership[[#This Row],[2007/08]]</f>
        <v>0.67699202132134928</v>
      </c>
      <c r="Y13" s="54">
        <f>(English_Heritage_membership[[#This Row],[2021/22]]-English_Heritage_membership[[#This Row],[2020/21]])/English_Heritage_membership[[#This Row],[2020/21]]</f>
        <v>0.1582183849399488</v>
      </c>
      <c r="Z13" s="55"/>
    </row>
    <row r="14" spans="1:26" x14ac:dyDescent="0.25">
      <c r="A14" s="21" t="s">
        <v>84</v>
      </c>
      <c r="B14" s="21" t="s">
        <v>85</v>
      </c>
      <c r="C14" s="53" t="s">
        <v>71</v>
      </c>
      <c r="D14" s="53" t="s">
        <v>71</v>
      </c>
      <c r="E14" s="53" t="s">
        <v>71</v>
      </c>
      <c r="F14" s="53" t="s">
        <v>71</v>
      </c>
      <c r="G14" s="53" t="s">
        <v>71</v>
      </c>
      <c r="H14" s="53">
        <v>156376.25235763355</v>
      </c>
      <c r="I14" s="53">
        <v>168254.99598203442</v>
      </c>
      <c r="J14" s="53">
        <v>172096.53692358488</v>
      </c>
      <c r="K14" s="53">
        <v>179750</v>
      </c>
      <c r="L14" s="53">
        <v>189348.4</v>
      </c>
      <c r="M14" s="53">
        <v>200000</v>
      </c>
      <c r="N14" s="53">
        <v>208000</v>
      </c>
      <c r="O14" s="53">
        <v>218963</v>
      </c>
      <c r="P14" s="53">
        <v>218621</v>
      </c>
      <c r="Q14" s="53">
        <v>224477.21734076738</v>
      </c>
      <c r="R14" s="53">
        <v>240382.3613232944</v>
      </c>
      <c r="S14" s="53">
        <v>255167.18476998562</v>
      </c>
      <c r="T14" s="53">
        <v>266239.24918225285</v>
      </c>
      <c r="U14" s="53">
        <v>279850.70752813027</v>
      </c>
      <c r="V14" s="53">
        <v>242703.25</v>
      </c>
      <c r="W14" s="165">
        <v>278669</v>
      </c>
      <c r="X14" s="54">
        <f>(English_Heritage_membership[[#This Row],[2021/22]]-English_Heritage_membership[[#This Row],[2007/08]])/English_Heritage_membership[[#This Row],[2007/08]]</f>
        <v>0.65623016644186383</v>
      </c>
      <c r="Y14" s="54">
        <f>(English_Heritage_membership[[#This Row],[2021/22]]-English_Heritage_membership[[#This Row],[2020/21]])/English_Heritage_membership[[#This Row],[2020/21]]</f>
        <v>0.1481881680612023</v>
      </c>
      <c r="Z14" s="55"/>
    </row>
    <row r="15" spans="1:26" x14ac:dyDescent="0.25">
      <c r="A15" s="21" t="s">
        <v>86</v>
      </c>
      <c r="B15" s="21" t="s">
        <v>87</v>
      </c>
      <c r="C15" s="53" t="s">
        <v>71</v>
      </c>
      <c r="D15" s="53" t="s">
        <v>71</v>
      </c>
      <c r="E15" s="53" t="s">
        <v>71</v>
      </c>
      <c r="F15" s="53" t="s">
        <v>71</v>
      </c>
      <c r="G15" s="53" t="s">
        <v>71</v>
      </c>
      <c r="H15" s="53">
        <v>54407.918187953146</v>
      </c>
      <c r="I15" s="53">
        <v>57682.988743466907</v>
      </c>
      <c r="J15" s="53">
        <v>58496.482813015878</v>
      </c>
      <c r="K15" s="53">
        <v>57520</v>
      </c>
      <c r="L15" s="53">
        <v>62307.600000000006</v>
      </c>
      <c r="M15" s="53">
        <v>65000</v>
      </c>
      <c r="N15" s="53">
        <v>66000</v>
      </c>
      <c r="O15" s="53">
        <v>69745</v>
      </c>
      <c r="P15" s="53">
        <v>70124</v>
      </c>
      <c r="Q15" s="53">
        <v>73550.58537620712</v>
      </c>
      <c r="R15" s="53">
        <v>77667.289655419241</v>
      </c>
      <c r="S15" s="53">
        <v>82015.54006058177</v>
      </c>
      <c r="T15" s="53">
        <v>85280.855652478887</v>
      </c>
      <c r="U15" s="53">
        <v>91254.188786887797</v>
      </c>
      <c r="V15" s="53">
        <v>80059.25</v>
      </c>
      <c r="W15" s="165">
        <v>96490</v>
      </c>
      <c r="X15" s="54">
        <f>(English_Heritage_membership[[#This Row],[2021/22]]-English_Heritage_membership[[#This Row],[2007/08]])/English_Heritage_membership[[#This Row],[2007/08]]</f>
        <v>0.67276353222817908</v>
      </c>
      <c r="Y15" s="54">
        <f>(English_Heritage_membership[[#This Row],[2021/22]]-English_Heritage_membership[[#This Row],[2020/21]])/English_Heritage_membership[[#This Row],[2020/21]]</f>
        <v>0.20523237477243417</v>
      </c>
      <c r="Z15" s="55"/>
    </row>
    <row r="16" spans="1:26" x14ac:dyDescent="0.25">
      <c r="A16" s="21"/>
      <c r="B16" s="21" t="s">
        <v>154</v>
      </c>
      <c r="C16" s="53" t="s">
        <v>71</v>
      </c>
      <c r="D16" s="53" t="s">
        <v>71</v>
      </c>
      <c r="E16" s="53" t="s">
        <v>71</v>
      </c>
      <c r="F16" s="53" t="s">
        <v>71</v>
      </c>
      <c r="G16" s="53" t="s">
        <v>71</v>
      </c>
      <c r="H16" s="53">
        <v>27865.307746881001</v>
      </c>
      <c r="I16" s="53">
        <v>20323.368363348676</v>
      </c>
      <c r="J16" s="53">
        <v>19632.891888917424</v>
      </c>
      <c r="K16" s="53">
        <v>21570</v>
      </c>
      <c r="L16" s="53">
        <v>24635</v>
      </c>
      <c r="M16" s="53">
        <v>30000</v>
      </c>
      <c r="N16" s="53">
        <v>34189</v>
      </c>
      <c r="O16" s="53">
        <v>39735</v>
      </c>
      <c r="P16" s="53">
        <v>45204</v>
      </c>
      <c r="Q16" s="53">
        <v>81206.391961823087</v>
      </c>
      <c r="R16" s="53">
        <v>82068.526111833373</v>
      </c>
      <c r="S16" s="53">
        <v>82607.567762466744</v>
      </c>
      <c r="T16" s="53">
        <v>81183.331504521921</v>
      </c>
      <c r="U16" s="53">
        <v>79296.165414094343</v>
      </c>
      <c r="V16" s="53">
        <v>62078.25</v>
      </c>
      <c r="W16" s="165">
        <v>79113</v>
      </c>
      <c r="X16" s="54">
        <f>(English_Heritage_membership[[#This Row],[2021/22]]-English_Heritage_membership[[#This Row],[2007/08]])/English_Heritage_membership[[#This Row],[2007/08]]</f>
        <v>2.8927110204169209</v>
      </c>
      <c r="Y16" s="54">
        <f>(English_Heritage_membership[[#This Row],[2021/22]]-English_Heritage_membership[[#This Row],[2020/21]])/English_Heritage_membership[[#This Row],[2020/21]]</f>
        <v>0.27440770318106583</v>
      </c>
      <c r="Z16" s="55"/>
    </row>
    <row r="17" spans="1:32" s="35" customFormat="1" ht="12" x14ac:dyDescent="0.25">
      <c r="B17" s="35" t="s">
        <v>155</v>
      </c>
    </row>
    <row r="18" spans="1:32" s="35" customFormat="1" ht="12" x14ac:dyDescent="0.25">
      <c r="B18" s="35" t="s">
        <v>156</v>
      </c>
    </row>
    <row r="19" spans="1:32" s="35" customFormat="1" ht="18" x14ac:dyDescent="0.25">
      <c r="B19" s="35" t="s">
        <v>157</v>
      </c>
      <c r="AA19" s="27"/>
    </row>
    <row r="20" spans="1:32" s="35" customFormat="1" ht="12" x14ac:dyDescent="0.25">
      <c r="B20" s="35" t="s">
        <v>158</v>
      </c>
    </row>
    <row r="21" spans="1:32" x14ac:dyDescent="0.25">
      <c r="A21" s="21"/>
      <c r="B21" s="21"/>
      <c r="C21" s="21"/>
      <c r="D21" s="21"/>
      <c r="E21" s="21"/>
      <c r="F21" s="21"/>
      <c r="G21" s="21"/>
      <c r="H21" s="21"/>
      <c r="I21" s="21"/>
      <c r="J21" s="21"/>
      <c r="K21" s="21"/>
      <c r="L21" s="21"/>
      <c r="M21" s="21"/>
      <c r="N21" s="21"/>
      <c r="O21" s="21"/>
      <c r="P21" s="21"/>
      <c r="Q21" s="21"/>
      <c r="R21" s="21"/>
      <c r="S21" s="21"/>
      <c r="T21" s="21"/>
      <c r="U21" s="21"/>
      <c r="V21" s="21"/>
      <c r="W21" s="21"/>
      <c r="X21" s="21"/>
    </row>
    <row r="22" spans="1:32" s="27" customFormat="1" ht="18.75" x14ac:dyDescent="0.3">
      <c r="A22" s="26"/>
      <c r="B22" s="26" t="s">
        <v>159</v>
      </c>
      <c r="C22" s="26"/>
      <c r="D22" s="26"/>
      <c r="E22" s="26"/>
      <c r="F22" s="26"/>
      <c r="G22" s="26"/>
      <c r="H22" s="26"/>
      <c r="I22" s="26"/>
      <c r="J22" s="26"/>
      <c r="K22" s="26"/>
      <c r="L22" s="26"/>
      <c r="M22" s="26"/>
      <c r="N22" s="26"/>
      <c r="O22" s="26"/>
      <c r="P22" s="26"/>
      <c r="Q22" s="26"/>
      <c r="R22" s="26"/>
      <c r="S22" s="26"/>
      <c r="T22" s="26"/>
      <c r="U22" s="26"/>
      <c r="V22" s="26"/>
      <c r="W22" s="26"/>
      <c r="X22" s="26"/>
      <c r="AA22"/>
      <c r="AB22"/>
      <c r="AC22"/>
      <c r="AD22"/>
      <c r="AE22"/>
    </row>
    <row r="23" spans="1:32" s="18" customFormat="1" ht="30" x14ac:dyDescent="0.25">
      <c r="A23" s="20"/>
      <c r="B23" s="20" t="s">
        <v>160</v>
      </c>
      <c r="C23" s="20" t="s">
        <v>161</v>
      </c>
      <c r="D23" s="20" t="s">
        <v>146</v>
      </c>
      <c r="E23" s="20" t="s">
        <v>147</v>
      </c>
      <c r="F23" s="20" t="s">
        <v>148</v>
      </c>
      <c r="G23" s="20" t="s">
        <v>149</v>
      </c>
      <c r="H23" s="20" t="s">
        <v>115</v>
      </c>
      <c r="I23" s="20" t="s">
        <v>95</v>
      </c>
      <c r="J23" s="20" t="s">
        <v>96</v>
      </c>
      <c r="K23" s="20" t="s">
        <v>97</v>
      </c>
      <c r="L23" s="20" t="s">
        <v>98</v>
      </c>
      <c r="M23" s="20" t="s">
        <v>99</v>
      </c>
      <c r="N23" s="20" t="s">
        <v>100</v>
      </c>
      <c r="O23" s="20" t="s">
        <v>101</v>
      </c>
      <c r="P23" s="20" t="s">
        <v>102</v>
      </c>
      <c r="Q23" s="20" t="s">
        <v>103</v>
      </c>
      <c r="R23" s="20" t="s">
        <v>104</v>
      </c>
      <c r="S23" s="20" t="s">
        <v>105</v>
      </c>
      <c r="T23" s="20" t="s">
        <v>106</v>
      </c>
      <c r="U23" s="20" t="s">
        <v>107</v>
      </c>
      <c r="V23" s="20" t="s">
        <v>108</v>
      </c>
      <c r="W23" s="20" t="s">
        <v>109</v>
      </c>
      <c r="X23" s="20" t="s">
        <v>162</v>
      </c>
      <c r="Y23" s="20" t="s">
        <v>493</v>
      </c>
      <c r="Z23" s="20" t="s">
        <v>53</v>
      </c>
      <c r="AB23"/>
      <c r="AC23"/>
      <c r="AD23"/>
      <c r="AE23"/>
      <c r="AF23"/>
    </row>
    <row r="24" spans="1:32" s="56" customFormat="1" x14ac:dyDescent="0.25">
      <c r="B24" s="56" t="s">
        <v>163</v>
      </c>
      <c r="C24" s="57">
        <v>2843000</v>
      </c>
      <c r="D24" s="57">
        <v>3061000</v>
      </c>
      <c r="E24" s="57">
        <v>3270000</v>
      </c>
      <c r="F24" s="57">
        <v>3373000</v>
      </c>
      <c r="G24" s="57">
        <v>3391000</v>
      </c>
      <c r="H24" s="57">
        <v>3480000</v>
      </c>
      <c r="I24" s="57">
        <v>3553000</v>
      </c>
      <c r="J24" s="57">
        <v>3599000</v>
      </c>
      <c r="K24" s="57">
        <v>3708000</v>
      </c>
      <c r="L24" s="57">
        <v>3719000</v>
      </c>
      <c r="M24" s="57">
        <v>3840197</v>
      </c>
      <c r="N24" s="57">
        <v>3839000</v>
      </c>
      <c r="O24" s="57">
        <v>3854000</v>
      </c>
      <c r="P24" s="57">
        <v>4202189</v>
      </c>
      <c r="Q24" s="57">
        <v>4588393</v>
      </c>
      <c r="R24" s="57">
        <v>4828187</v>
      </c>
      <c r="S24" s="57">
        <v>5214323</v>
      </c>
      <c r="T24" s="57">
        <v>5598000</v>
      </c>
      <c r="U24" s="57">
        <v>5948000</v>
      </c>
      <c r="V24" s="57">
        <v>5326000</v>
      </c>
      <c r="W24" s="169">
        <v>5707480</v>
      </c>
      <c r="X24" s="58">
        <f>(National_Trust_membership[[#This Row],[2020/21]]-National_Trust_membership[[#This Row],[2009/10]])/National_Trust_membership[[#This Row],[2009/10]]</f>
        <v>0.43635382955771307</v>
      </c>
      <c r="Y24" s="58">
        <f>(National_Trust_membership[[#This Row],[2021/22]]-National_Trust_membership[[#This Row],[2020/21]])/National_Trust_membership[[#This Row],[2020/21]]</f>
        <v>7.1625985730379274E-2</v>
      </c>
      <c r="Z24" s="59"/>
      <c r="AB24"/>
      <c r="AC24"/>
      <c r="AD24"/>
      <c r="AE24"/>
      <c r="AF24"/>
    </row>
    <row r="25" spans="1:32" s="12" customFormat="1" x14ac:dyDescent="0.25">
      <c r="B25" s="12" t="s">
        <v>89</v>
      </c>
      <c r="C25" s="50"/>
      <c r="D25" s="50"/>
      <c r="E25" s="50"/>
      <c r="F25" s="50"/>
      <c r="G25" s="50"/>
      <c r="H25" s="50">
        <v>3288685</v>
      </c>
      <c r="I25" s="50">
        <v>3366725</v>
      </c>
      <c r="J25" s="50">
        <v>3400228</v>
      </c>
      <c r="K25" s="50">
        <v>4218353</v>
      </c>
      <c r="L25" s="50">
        <v>3564263</v>
      </c>
      <c r="M25" s="50">
        <v>3678105</v>
      </c>
      <c r="N25" s="50">
        <v>3670956</v>
      </c>
      <c r="O25" s="50">
        <v>3854372</v>
      </c>
      <c r="P25" s="50">
        <v>3980985</v>
      </c>
      <c r="Q25" s="50">
        <v>4305388</v>
      </c>
      <c r="R25" s="50">
        <v>4535584</v>
      </c>
      <c r="S25" s="50">
        <v>4889327</v>
      </c>
      <c r="T25" s="50">
        <v>5315000</v>
      </c>
      <c r="U25" s="50">
        <v>5565000</v>
      </c>
      <c r="V25" s="50">
        <v>4982000</v>
      </c>
      <c r="W25" s="164">
        <v>5279459</v>
      </c>
      <c r="X25" s="58">
        <f>(National_Trust_membership[[#This Row],[2020/21]]-National_Trust_membership[[#This Row],[2009/10]])/National_Trust_membership[[#This Row],[2009/10]]</f>
        <v>0.18102965778349986</v>
      </c>
      <c r="Y25" s="51">
        <f>(National_Trust_membership[[#This Row],[2021/22]]-National_Trust_membership[[#This Row],[2020/21]])/National_Trust_membership[[#This Row],[2020/21]]</f>
        <v>5.9706744279405859E-2</v>
      </c>
      <c r="Z25" s="52"/>
      <c r="AB25"/>
      <c r="AC25"/>
      <c r="AD25"/>
      <c r="AE25"/>
      <c r="AF25"/>
    </row>
    <row r="26" spans="1:32" x14ac:dyDescent="0.25">
      <c r="A26" s="21"/>
      <c r="B26" s="21" t="s">
        <v>164</v>
      </c>
      <c r="C26" s="53" t="s">
        <v>71</v>
      </c>
      <c r="D26" s="53" t="s">
        <v>71</v>
      </c>
      <c r="E26" s="53" t="s">
        <v>71</v>
      </c>
      <c r="F26" s="53" t="s">
        <v>71</v>
      </c>
      <c r="G26" s="53" t="s">
        <v>71</v>
      </c>
      <c r="H26" s="53">
        <v>326860</v>
      </c>
      <c r="I26" s="53">
        <v>340493</v>
      </c>
      <c r="J26" s="53">
        <v>342854</v>
      </c>
      <c r="K26" s="53">
        <v>361207</v>
      </c>
      <c r="L26" s="53">
        <v>356363</v>
      </c>
      <c r="M26" s="53">
        <v>368066</v>
      </c>
      <c r="N26" s="53">
        <v>358809</v>
      </c>
      <c r="O26" s="53">
        <v>370421</v>
      </c>
      <c r="P26" s="53">
        <v>379217</v>
      </c>
      <c r="Q26" s="53" t="s">
        <v>71</v>
      </c>
      <c r="R26" s="53" t="s">
        <v>71</v>
      </c>
      <c r="S26" s="53" t="s">
        <v>71</v>
      </c>
      <c r="T26" s="53" t="s">
        <v>71</v>
      </c>
      <c r="U26" s="53" t="s">
        <v>71</v>
      </c>
      <c r="V26" s="53" t="s">
        <v>71</v>
      </c>
      <c r="W26" s="165" t="s">
        <v>71</v>
      </c>
      <c r="X26" s="60" t="s">
        <v>71</v>
      </c>
      <c r="Y26" s="60" t="s">
        <v>71</v>
      </c>
      <c r="Z26" s="60" t="s">
        <v>71</v>
      </c>
    </row>
    <row r="27" spans="1:32" ht="17.25" x14ac:dyDescent="0.25">
      <c r="A27" s="21"/>
      <c r="B27" s="21" t="s">
        <v>165</v>
      </c>
      <c r="C27" s="53" t="s">
        <v>71</v>
      </c>
      <c r="D27" s="53" t="s">
        <v>71</v>
      </c>
      <c r="E27" s="53" t="s">
        <v>71</v>
      </c>
      <c r="F27" s="53" t="s">
        <v>71</v>
      </c>
      <c r="G27" s="53" t="s">
        <v>71</v>
      </c>
      <c r="H27" s="53">
        <v>345092</v>
      </c>
      <c r="I27" s="53">
        <v>350076</v>
      </c>
      <c r="J27" s="53">
        <v>349407</v>
      </c>
      <c r="K27" s="53">
        <v>364490</v>
      </c>
      <c r="L27" s="53">
        <v>362633</v>
      </c>
      <c r="M27" s="53">
        <v>372247</v>
      </c>
      <c r="N27" s="53">
        <v>365954</v>
      </c>
      <c r="O27" s="53">
        <v>383574</v>
      </c>
      <c r="P27" s="53">
        <v>400079</v>
      </c>
      <c r="Q27" s="53" t="s">
        <v>71</v>
      </c>
      <c r="R27" s="53" t="s">
        <v>71</v>
      </c>
      <c r="S27" s="53" t="s">
        <v>71</v>
      </c>
      <c r="T27" s="53" t="s">
        <v>71</v>
      </c>
      <c r="U27" s="53" t="s">
        <v>71</v>
      </c>
      <c r="V27" s="53" t="s">
        <v>71</v>
      </c>
      <c r="W27" s="165" t="s">
        <v>71</v>
      </c>
      <c r="X27" s="60" t="s">
        <v>71</v>
      </c>
      <c r="Y27" s="60" t="s">
        <v>71</v>
      </c>
      <c r="Z27" s="60" t="s">
        <v>71</v>
      </c>
    </row>
    <row r="28" spans="1:32" x14ac:dyDescent="0.25">
      <c r="A28" s="21"/>
      <c r="B28" s="21" t="s">
        <v>77</v>
      </c>
      <c r="C28" s="53" t="s">
        <v>71</v>
      </c>
      <c r="D28" s="53" t="s">
        <v>71</v>
      </c>
      <c r="E28" s="53" t="s">
        <v>71</v>
      </c>
      <c r="F28" s="53" t="s">
        <v>71</v>
      </c>
      <c r="G28" s="53" t="s">
        <v>71</v>
      </c>
      <c r="H28" s="53">
        <v>276565</v>
      </c>
      <c r="I28" s="53">
        <v>284021</v>
      </c>
      <c r="J28" s="53">
        <v>288852</v>
      </c>
      <c r="K28" s="53">
        <v>304422</v>
      </c>
      <c r="L28" s="53" t="s">
        <v>71</v>
      </c>
      <c r="M28" s="53" t="s">
        <v>71</v>
      </c>
      <c r="N28" s="53" t="s">
        <v>71</v>
      </c>
      <c r="O28" s="53" t="s">
        <v>71</v>
      </c>
      <c r="P28" s="53" t="s">
        <v>71</v>
      </c>
      <c r="Q28" s="53" t="s">
        <v>71</v>
      </c>
      <c r="R28" s="53" t="s">
        <v>71</v>
      </c>
      <c r="S28" s="53" t="s">
        <v>71</v>
      </c>
      <c r="T28" s="53" t="s">
        <v>71</v>
      </c>
      <c r="U28" s="53" t="s">
        <v>71</v>
      </c>
      <c r="V28" s="53" t="s">
        <v>71</v>
      </c>
      <c r="W28" s="165" t="s">
        <v>71</v>
      </c>
      <c r="X28" s="60" t="s">
        <v>71</v>
      </c>
      <c r="Y28" s="60" t="s">
        <v>71</v>
      </c>
      <c r="Z28" s="60" t="s">
        <v>71</v>
      </c>
    </row>
    <row r="29" spans="1:32" x14ac:dyDescent="0.25">
      <c r="A29" s="21"/>
      <c r="B29" s="21" t="s">
        <v>79</v>
      </c>
      <c r="C29" s="53" t="s">
        <v>71</v>
      </c>
      <c r="D29" s="53" t="s">
        <v>71</v>
      </c>
      <c r="E29" s="53" t="s">
        <v>71</v>
      </c>
      <c r="F29" s="53" t="s">
        <v>71</v>
      </c>
      <c r="G29" s="53" t="s">
        <v>71</v>
      </c>
      <c r="H29" s="53">
        <v>319428</v>
      </c>
      <c r="I29" s="53">
        <v>328882</v>
      </c>
      <c r="J29" s="53">
        <v>335229</v>
      </c>
      <c r="K29" s="53">
        <v>358579</v>
      </c>
      <c r="L29" s="53" t="s">
        <v>71</v>
      </c>
      <c r="M29" s="53" t="s">
        <v>71</v>
      </c>
      <c r="N29" s="53" t="s">
        <v>71</v>
      </c>
      <c r="O29" s="53" t="s">
        <v>71</v>
      </c>
      <c r="P29" s="53" t="s">
        <v>71</v>
      </c>
      <c r="Q29" s="53" t="s">
        <v>71</v>
      </c>
      <c r="R29" s="53" t="s">
        <v>71</v>
      </c>
      <c r="S29" s="53" t="s">
        <v>71</v>
      </c>
      <c r="T29" s="53" t="s">
        <v>71</v>
      </c>
      <c r="U29" s="53" t="s">
        <v>71</v>
      </c>
      <c r="V29" s="53" t="s">
        <v>71</v>
      </c>
      <c r="W29" s="165" t="s">
        <v>71</v>
      </c>
      <c r="X29" s="60" t="s">
        <v>71</v>
      </c>
      <c r="Y29" s="60" t="s">
        <v>71</v>
      </c>
      <c r="Z29" s="60" t="s">
        <v>71</v>
      </c>
    </row>
    <row r="30" spans="1:32" ht="17.25" x14ac:dyDescent="0.25">
      <c r="A30" s="21"/>
      <c r="B30" s="21" t="s">
        <v>166</v>
      </c>
      <c r="C30" s="53" t="s">
        <v>71</v>
      </c>
      <c r="D30" s="53" t="s">
        <v>71</v>
      </c>
      <c r="E30" s="53" t="s">
        <v>71</v>
      </c>
      <c r="F30" s="53" t="s">
        <v>71</v>
      </c>
      <c r="G30" s="53" t="s">
        <v>71</v>
      </c>
      <c r="H30" s="53" t="s">
        <v>71</v>
      </c>
      <c r="I30" s="53" t="s">
        <v>71</v>
      </c>
      <c r="J30" s="53" t="s">
        <v>71</v>
      </c>
      <c r="K30" s="53">
        <v>656429</v>
      </c>
      <c r="L30" s="53">
        <v>662840</v>
      </c>
      <c r="M30" s="53">
        <v>691624</v>
      </c>
      <c r="N30" s="53">
        <v>695997</v>
      </c>
      <c r="O30" s="53">
        <v>732168</v>
      </c>
      <c r="P30" s="53">
        <v>757347</v>
      </c>
      <c r="Q30" s="53">
        <v>829761</v>
      </c>
      <c r="R30" s="53">
        <v>884660</v>
      </c>
      <c r="S30" s="53">
        <v>967501</v>
      </c>
      <c r="T30" s="53">
        <v>1052000</v>
      </c>
      <c r="U30" s="53">
        <v>1121000</v>
      </c>
      <c r="V30" s="53">
        <v>994000</v>
      </c>
      <c r="W30" s="165" t="s">
        <v>71</v>
      </c>
      <c r="X30" s="54" t="s">
        <v>71</v>
      </c>
      <c r="Y30" s="54" t="s">
        <v>71</v>
      </c>
      <c r="Z30" s="55" t="s">
        <v>71</v>
      </c>
    </row>
    <row r="31" spans="1:32" x14ac:dyDescent="0.25">
      <c r="A31" s="21"/>
      <c r="B31" s="21" t="s">
        <v>81</v>
      </c>
      <c r="C31" s="53" t="s">
        <v>71</v>
      </c>
      <c r="D31" s="53" t="s">
        <v>71</v>
      </c>
      <c r="E31" s="53" t="s">
        <v>71</v>
      </c>
      <c r="F31" s="53" t="s">
        <v>71</v>
      </c>
      <c r="G31" s="53" t="s">
        <v>71</v>
      </c>
      <c r="H31" s="53">
        <v>341076</v>
      </c>
      <c r="I31" s="53">
        <v>344575</v>
      </c>
      <c r="J31" s="53">
        <v>346369</v>
      </c>
      <c r="K31" s="53">
        <v>360622</v>
      </c>
      <c r="L31" s="53">
        <v>373704</v>
      </c>
      <c r="M31" s="53">
        <v>386454</v>
      </c>
      <c r="N31" s="53">
        <v>387443</v>
      </c>
      <c r="O31" s="53">
        <v>405968</v>
      </c>
      <c r="P31" s="53">
        <v>415808</v>
      </c>
      <c r="Q31" s="53">
        <v>444709</v>
      </c>
      <c r="R31" s="53">
        <v>467631</v>
      </c>
      <c r="S31" s="53">
        <v>502729</v>
      </c>
      <c r="T31" s="53">
        <v>532000</v>
      </c>
      <c r="U31" s="53">
        <v>565000</v>
      </c>
      <c r="V31" s="53">
        <v>508000</v>
      </c>
      <c r="W31" s="165" t="s">
        <v>71</v>
      </c>
      <c r="X31" s="54" t="s">
        <v>71</v>
      </c>
      <c r="Y31" s="54" t="s">
        <v>71</v>
      </c>
      <c r="Z31" s="55" t="s">
        <v>71</v>
      </c>
    </row>
    <row r="32" spans="1:32" x14ac:dyDescent="0.25">
      <c r="A32" s="21"/>
      <c r="B32" s="21" t="s">
        <v>123</v>
      </c>
      <c r="C32" s="53" t="s">
        <v>71</v>
      </c>
      <c r="D32" s="53" t="s">
        <v>71</v>
      </c>
      <c r="E32" s="53" t="s">
        <v>71</v>
      </c>
      <c r="F32" s="53" t="s">
        <v>71</v>
      </c>
      <c r="G32" s="53" t="s">
        <v>71</v>
      </c>
      <c r="H32" s="53">
        <v>1118917</v>
      </c>
      <c r="I32" s="53">
        <v>1143820</v>
      </c>
      <c r="J32" s="53">
        <v>1158283</v>
      </c>
      <c r="K32" s="53">
        <v>1207163</v>
      </c>
      <c r="L32" s="53">
        <v>1199454</v>
      </c>
      <c r="M32" s="53">
        <v>1234267</v>
      </c>
      <c r="N32" s="53">
        <v>1236831</v>
      </c>
      <c r="O32" s="53">
        <v>1301925</v>
      </c>
      <c r="P32" s="53">
        <v>1336704</v>
      </c>
      <c r="Q32" s="53">
        <v>1423892</v>
      </c>
      <c r="R32" s="53">
        <v>1475600</v>
      </c>
      <c r="S32" s="53">
        <v>1560240</v>
      </c>
      <c r="T32" s="53">
        <v>1636000</v>
      </c>
      <c r="U32" s="53">
        <v>1717000</v>
      </c>
      <c r="V32" s="53">
        <v>1586000</v>
      </c>
      <c r="W32" s="165">
        <v>1645723</v>
      </c>
      <c r="X32" s="54">
        <f>(National_Trust_membership[[#This Row],[2020/21]]-National_Trust_membership[[#This Row],[2009/10]])/National_Trust_membership[[#This Row],[2009/10]]</f>
        <v>0.31382423086194655</v>
      </c>
      <c r="Y32" s="54">
        <f>(National_Trust_membership[[#This Row],[2021/22]]-National_Trust_membership[[#This Row],[2020/21]])/National_Trust_membership[[#This Row],[2020/21]]</f>
        <v>3.7656368221941995E-2</v>
      </c>
      <c r="Z32" s="55"/>
    </row>
    <row r="33" spans="1:26" x14ac:dyDescent="0.25">
      <c r="A33" s="21"/>
      <c r="B33" s="21" t="s">
        <v>87</v>
      </c>
      <c r="C33" s="53" t="s">
        <v>71</v>
      </c>
      <c r="D33" s="53" t="s">
        <v>71</v>
      </c>
      <c r="E33" s="53" t="s">
        <v>71</v>
      </c>
      <c r="F33" s="53" t="s">
        <v>71</v>
      </c>
      <c r="G33" s="53" t="s">
        <v>71</v>
      </c>
      <c r="H33" s="53">
        <v>560747</v>
      </c>
      <c r="I33" s="53">
        <v>574858</v>
      </c>
      <c r="J33" s="53">
        <v>579234</v>
      </c>
      <c r="K33" s="53">
        <v>605441</v>
      </c>
      <c r="L33" s="53">
        <v>609269</v>
      </c>
      <c r="M33" s="53">
        <v>625447</v>
      </c>
      <c r="N33" s="53">
        <v>625922</v>
      </c>
      <c r="O33" s="53">
        <v>660316</v>
      </c>
      <c r="P33" s="53">
        <v>691830</v>
      </c>
      <c r="Q33" s="53">
        <v>762112</v>
      </c>
      <c r="R33" s="53">
        <v>821665</v>
      </c>
      <c r="S33" s="53">
        <v>906584</v>
      </c>
      <c r="T33" s="53">
        <v>983000</v>
      </c>
      <c r="U33" s="53">
        <v>1056000</v>
      </c>
      <c r="V33" s="53">
        <v>913000</v>
      </c>
      <c r="W33" s="165">
        <v>986279</v>
      </c>
      <c r="X33" s="54">
        <f>(National_Trust_membership[[#This Row],[2020/21]]-National_Trust_membership[[#This Row],[2009/10]])/National_Trust_membership[[#This Row],[2009/10]]</f>
        <v>0.5079916953096999</v>
      </c>
      <c r="Y33" s="54">
        <f>(National_Trust_membership[[#This Row],[2021/22]]-National_Trust_membership[[#This Row],[2020/21]])/National_Trust_membership[[#This Row],[2020/21]]</f>
        <v>8.0261774370208108E-2</v>
      </c>
      <c r="Z33" s="55"/>
    </row>
    <row r="34" spans="1:26" x14ac:dyDescent="0.25">
      <c r="A34" s="21"/>
      <c r="B34" s="21" t="s">
        <v>120</v>
      </c>
      <c r="C34" s="53" t="s">
        <v>71</v>
      </c>
      <c r="D34" s="53" t="s">
        <v>71</v>
      </c>
      <c r="E34" s="53" t="s">
        <v>71</v>
      </c>
      <c r="F34" s="53" t="s">
        <v>71</v>
      </c>
      <c r="G34" s="53" t="s">
        <v>71</v>
      </c>
      <c r="H34" s="53">
        <v>671952</v>
      </c>
      <c r="I34" s="53">
        <v>690569</v>
      </c>
      <c r="J34" s="53">
        <v>692261</v>
      </c>
      <c r="K34" s="53">
        <v>725697</v>
      </c>
      <c r="L34" s="53">
        <v>718996</v>
      </c>
      <c r="M34" s="53">
        <v>740313</v>
      </c>
      <c r="N34" s="53">
        <v>724763</v>
      </c>
      <c r="O34" s="53">
        <v>753995</v>
      </c>
      <c r="P34" s="53">
        <v>779296</v>
      </c>
      <c r="Q34" s="53">
        <v>844914</v>
      </c>
      <c r="R34" s="53">
        <v>886028</v>
      </c>
      <c r="S34" s="53">
        <v>952273</v>
      </c>
      <c r="T34" s="53">
        <v>1034000</v>
      </c>
      <c r="U34" s="53">
        <v>1106000</v>
      </c>
      <c r="V34" s="53">
        <v>981000</v>
      </c>
      <c r="W34" s="165">
        <v>1054815</v>
      </c>
      <c r="X34" s="54">
        <f>(National_Trust_membership[[#This Row],[2020/21]]-National_Trust_membership[[#This Row],[2009/10]])/National_Trust_membership[[#This Row],[2009/10]]</f>
        <v>0.35180385202088477</v>
      </c>
      <c r="Y34" s="54">
        <f>(National_Trust_membership[[#This Row],[2021/22]]-National_Trust_membership[[#This Row],[2020/21]])/National_Trust_membership[[#This Row],[2020/21]]</f>
        <v>7.5244648318042812E-2</v>
      </c>
      <c r="Z34" s="55"/>
    </row>
    <row r="35" spans="1:26" ht="17.25" x14ac:dyDescent="0.25">
      <c r="A35" s="21"/>
      <c r="B35" s="166" t="s">
        <v>494</v>
      </c>
      <c r="C35" s="167" t="s">
        <v>71</v>
      </c>
      <c r="D35" s="167" t="s">
        <v>71</v>
      </c>
      <c r="E35" s="167" t="s">
        <v>71</v>
      </c>
      <c r="F35" s="167" t="s">
        <v>71</v>
      </c>
      <c r="G35" s="167" t="s">
        <v>71</v>
      </c>
      <c r="H35" s="167" t="s">
        <v>71</v>
      </c>
      <c r="I35" s="167" t="s">
        <v>71</v>
      </c>
      <c r="J35" s="167" t="s">
        <v>71</v>
      </c>
      <c r="K35" s="167" t="s">
        <v>71</v>
      </c>
      <c r="L35" s="167" t="s">
        <v>71</v>
      </c>
      <c r="M35" s="167" t="s">
        <v>71</v>
      </c>
      <c r="N35" s="167" t="s">
        <v>71</v>
      </c>
      <c r="O35" s="167" t="s">
        <v>71</v>
      </c>
      <c r="P35" s="167" t="s">
        <v>71</v>
      </c>
      <c r="Q35" s="167" t="s">
        <v>71</v>
      </c>
      <c r="R35" s="167" t="s">
        <v>71</v>
      </c>
      <c r="S35" s="167" t="s">
        <v>71</v>
      </c>
      <c r="T35" s="167" t="s">
        <v>71</v>
      </c>
      <c r="U35" s="167" t="s">
        <v>71</v>
      </c>
      <c r="V35" s="167" t="s">
        <v>71</v>
      </c>
      <c r="W35" s="167">
        <v>1592642</v>
      </c>
      <c r="X35" s="92" t="s">
        <v>71</v>
      </c>
      <c r="Y35" s="92" t="s">
        <v>71</v>
      </c>
      <c r="Z35" s="168"/>
    </row>
    <row r="36" spans="1:26" s="35" customFormat="1" ht="12" x14ac:dyDescent="0.25">
      <c r="B36" s="35" t="s">
        <v>167</v>
      </c>
    </row>
    <row r="37" spans="1:26" s="35" customFormat="1" ht="12" x14ac:dyDescent="0.25">
      <c r="B37" s="35" t="s">
        <v>168</v>
      </c>
    </row>
    <row r="38" spans="1:26" s="35" customFormat="1" ht="12" x14ac:dyDescent="0.25">
      <c r="B38" s="35" t="s">
        <v>169</v>
      </c>
    </row>
    <row r="39" spans="1:26" s="35" customFormat="1" ht="12" x14ac:dyDescent="0.25">
      <c r="B39" s="35" t="s">
        <v>495</v>
      </c>
    </row>
    <row r="40" spans="1:26" s="35" customFormat="1" ht="12" x14ac:dyDescent="0.25">
      <c r="B40" s="35" t="s">
        <v>170</v>
      </c>
    </row>
    <row r="41" spans="1:26"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row>
    <row r="42" spans="1:26" s="27" customFormat="1" ht="18.75" x14ac:dyDescent="0.3">
      <c r="A42" s="26"/>
      <c r="B42" s="26" t="s">
        <v>56</v>
      </c>
      <c r="C42" s="26"/>
      <c r="D42" s="26"/>
      <c r="E42" s="26"/>
      <c r="F42" s="26"/>
      <c r="G42" s="26"/>
      <c r="H42" s="26"/>
      <c r="I42" s="26"/>
      <c r="J42" s="26"/>
      <c r="K42" s="26"/>
      <c r="L42" s="26"/>
      <c r="M42" s="26"/>
      <c r="N42" s="26"/>
      <c r="O42" s="26"/>
      <c r="P42" s="26"/>
      <c r="Q42" s="26"/>
      <c r="R42" s="26"/>
      <c r="S42" s="26"/>
      <c r="T42" s="26"/>
      <c r="U42" s="26"/>
      <c r="V42" s="26"/>
      <c r="W42" s="26"/>
      <c r="X42" s="26"/>
    </row>
    <row r="43" spans="1:26" s="18" customFormat="1" ht="30" x14ac:dyDescent="0.25">
      <c r="A43" s="20" t="s">
        <v>65</v>
      </c>
      <c r="B43" s="20" t="s">
        <v>171</v>
      </c>
      <c r="C43" s="20" t="s">
        <v>36</v>
      </c>
      <c r="D43" s="20" t="s">
        <v>37</v>
      </c>
      <c r="E43" s="20" t="s">
        <v>38</v>
      </c>
      <c r="F43" s="20" t="s">
        <v>39</v>
      </c>
      <c r="G43" s="20" t="s">
        <v>40</v>
      </c>
      <c r="H43" s="20" t="s">
        <v>41</v>
      </c>
      <c r="I43" s="20" t="s">
        <v>42</v>
      </c>
      <c r="J43" s="20" t="s">
        <v>43</v>
      </c>
      <c r="K43" s="20" t="s">
        <v>44</v>
      </c>
      <c r="L43" s="20" t="s">
        <v>45</v>
      </c>
      <c r="M43" s="20" t="s">
        <v>172</v>
      </c>
      <c r="N43" s="20" t="s">
        <v>47</v>
      </c>
      <c r="O43" s="20" t="s">
        <v>48</v>
      </c>
      <c r="P43" s="20" t="s">
        <v>49</v>
      </c>
      <c r="Q43" s="20" t="s">
        <v>50</v>
      </c>
      <c r="R43" s="20" t="s">
        <v>665</v>
      </c>
      <c r="S43" s="20" t="s">
        <v>666</v>
      </c>
      <c r="T43" s="20" t="s">
        <v>53</v>
      </c>
      <c r="U43" s="20"/>
      <c r="V43" s="20"/>
      <c r="W43" s="20"/>
      <c r="X43" s="20"/>
      <c r="Y43" s="20"/>
      <c r="Z43" s="20"/>
    </row>
    <row r="44" spans="1:26" s="12" customFormat="1" x14ac:dyDescent="0.25">
      <c r="A44" s="12" t="s">
        <v>88</v>
      </c>
      <c r="B44" s="12" t="s">
        <v>89</v>
      </c>
      <c r="C44" s="50">
        <v>24495</v>
      </c>
      <c r="D44" s="50">
        <v>26937</v>
      </c>
      <c r="E44" s="50">
        <v>31096</v>
      </c>
      <c r="F44" s="50">
        <v>32306</v>
      </c>
      <c r="G44" s="50">
        <v>34069</v>
      </c>
      <c r="H44" s="50">
        <v>35562</v>
      </c>
      <c r="I44" s="50">
        <v>36786</v>
      </c>
      <c r="J44" s="50">
        <v>40456</v>
      </c>
      <c r="K44" s="50">
        <v>45080</v>
      </c>
      <c r="L44" s="50">
        <v>47772</v>
      </c>
      <c r="M44" s="50">
        <v>51990</v>
      </c>
      <c r="N44" s="50">
        <v>53515</v>
      </c>
      <c r="O44" s="50">
        <v>56536</v>
      </c>
      <c r="P44" s="50">
        <v>46121</v>
      </c>
      <c r="Q44" s="50">
        <v>62832</v>
      </c>
      <c r="R44" s="61">
        <f>(Historic_Houses___Visiting_members[[#This Row],[2021]]-Historic_Houses___Visiting_members[[#This Row],[2007]])/Historic_Houses___Visiting_members[[#This Row],[2007]]</f>
        <v>1.5650949173300674</v>
      </c>
      <c r="S44" s="51">
        <f>(Historic_Houses___Visiting_members[[#This Row],[2021]]-Historic_Houses___Visiting_members[[#This Row],[2020]])/Historic_Houses___Visiting_members[[#This Row],[2020]]</f>
        <v>0.36232952451161077</v>
      </c>
      <c r="T44" s="52"/>
    </row>
    <row r="45" spans="1:26" x14ac:dyDescent="0.25">
      <c r="A45" s="21" t="s">
        <v>69</v>
      </c>
      <c r="B45" s="21" t="s">
        <v>70</v>
      </c>
      <c r="C45" s="53">
        <v>686</v>
      </c>
      <c r="D45" s="53">
        <v>971</v>
      </c>
      <c r="E45" s="53">
        <v>1135</v>
      </c>
      <c r="F45" s="53">
        <v>1169</v>
      </c>
      <c r="G45" s="53">
        <v>1301</v>
      </c>
      <c r="H45" s="53">
        <v>1469</v>
      </c>
      <c r="I45" s="53">
        <v>1511</v>
      </c>
      <c r="J45" s="53">
        <v>1695</v>
      </c>
      <c r="K45" s="53">
        <v>1853</v>
      </c>
      <c r="L45" s="53">
        <v>1959</v>
      </c>
      <c r="M45" s="53" t="s">
        <v>71</v>
      </c>
      <c r="N45" s="53" t="s">
        <v>71</v>
      </c>
      <c r="O45" s="53" t="s">
        <v>71</v>
      </c>
      <c r="P45" s="53"/>
      <c r="Q45" s="53"/>
      <c r="R45" s="60" t="s">
        <v>71</v>
      </c>
      <c r="S45" s="60" t="s">
        <v>71</v>
      </c>
      <c r="T45" s="55"/>
      <c r="U45" s="21"/>
      <c r="V45" s="21"/>
      <c r="W45" s="21"/>
      <c r="X45" s="21"/>
      <c r="Y45" s="21"/>
      <c r="Z45" s="21"/>
    </row>
    <row r="46" spans="1:26" x14ac:dyDescent="0.25">
      <c r="A46" s="21" t="s">
        <v>72</v>
      </c>
      <c r="B46" s="21" t="s">
        <v>73</v>
      </c>
      <c r="C46" s="53">
        <v>1472</v>
      </c>
      <c r="D46" s="53">
        <v>1540</v>
      </c>
      <c r="E46" s="53">
        <v>1697</v>
      </c>
      <c r="F46" s="53">
        <v>1754</v>
      </c>
      <c r="G46" s="53">
        <v>1841</v>
      </c>
      <c r="H46" s="53">
        <v>1977</v>
      </c>
      <c r="I46" s="53">
        <v>2091</v>
      </c>
      <c r="J46" s="53">
        <v>2342</v>
      </c>
      <c r="K46" s="53">
        <v>2669</v>
      </c>
      <c r="L46" s="53">
        <v>2852</v>
      </c>
      <c r="M46" s="53" t="s">
        <v>71</v>
      </c>
      <c r="N46" s="53" t="s">
        <v>71</v>
      </c>
      <c r="O46" s="53" t="s">
        <v>71</v>
      </c>
      <c r="P46" s="53"/>
      <c r="Q46" s="53"/>
      <c r="R46" s="60" t="s">
        <v>71</v>
      </c>
      <c r="S46" s="60" t="s">
        <v>71</v>
      </c>
      <c r="T46" s="55"/>
      <c r="U46" s="21"/>
      <c r="V46" s="21"/>
      <c r="W46" s="21"/>
      <c r="X46" s="21"/>
      <c r="Y46" s="21"/>
      <c r="Z46" s="21"/>
    </row>
    <row r="47" spans="1:26" x14ac:dyDescent="0.25">
      <c r="A47" s="21" t="s">
        <v>74</v>
      </c>
      <c r="B47" s="21" t="s">
        <v>75</v>
      </c>
      <c r="C47" s="53">
        <v>6571</v>
      </c>
      <c r="D47" s="53">
        <v>8084</v>
      </c>
      <c r="E47" s="53">
        <v>10195</v>
      </c>
      <c r="F47" s="53">
        <v>10906</v>
      </c>
      <c r="G47" s="53">
        <v>11530</v>
      </c>
      <c r="H47" s="53">
        <v>11909</v>
      </c>
      <c r="I47" s="53">
        <v>12404</v>
      </c>
      <c r="J47" s="53">
        <v>13387</v>
      </c>
      <c r="K47" s="53">
        <v>14885</v>
      </c>
      <c r="L47" s="53">
        <v>16176</v>
      </c>
      <c r="M47" s="53" t="s">
        <v>71</v>
      </c>
      <c r="N47" s="53" t="s">
        <v>71</v>
      </c>
      <c r="O47" s="53" t="s">
        <v>71</v>
      </c>
      <c r="P47" s="53"/>
      <c r="Q47" s="53"/>
      <c r="R47" s="60" t="s">
        <v>71</v>
      </c>
      <c r="S47" s="60" t="s">
        <v>71</v>
      </c>
      <c r="T47" s="55"/>
      <c r="U47" s="21"/>
      <c r="V47" s="21"/>
      <c r="W47" s="21"/>
      <c r="X47" s="21"/>
      <c r="Y47" s="21"/>
      <c r="Z47" s="21"/>
    </row>
    <row r="48" spans="1:26" x14ac:dyDescent="0.25">
      <c r="A48" s="21" t="s">
        <v>78</v>
      </c>
      <c r="B48" s="21" t="s">
        <v>79</v>
      </c>
      <c r="C48" s="53">
        <v>2501</v>
      </c>
      <c r="D48" s="53">
        <v>2098</v>
      </c>
      <c r="E48" s="53">
        <v>2165</v>
      </c>
      <c r="F48" s="53">
        <v>2149</v>
      </c>
      <c r="G48" s="53">
        <v>2273</v>
      </c>
      <c r="H48" s="53">
        <v>2371</v>
      </c>
      <c r="I48" s="53">
        <v>2414</v>
      </c>
      <c r="J48" s="53">
        <v>2662</v>
      </c>
      <c r="K48" s="53">
        <v>3058</v>
      </c>
      <c r="L48" s="53">
        <v>3194</v>
      </c>
      <c r="M48" s="53" t="s">
        <v>71</v>
      </c>
      <c r="N48" s="53" t="s">
        <v>71</v>
      </c>
      <c r="O48" s="53" t="s">
        <v>71</v>
      </c>
      <c r="P48" s="53"/>
      <c r="Q48" s="53"/>
      <c r="R48" s="60" t="s">
        <v>71</v>
      </c>
      <c r="S48" s="60" t="s">
        <v>71</v>
      </c>
      <c r="T48" s="55"/>
      <c r="U48" s="21"/>
      <c r="V48" s="21"/>
      <c r="W48" s="21"/>
      <c r="X48" s="21"/>
      <c r="Y48" s="21"/>
      <c r="Z48" s="21"/>
    </row>
    <row r="49" spans="1:31" x14ac:dyDescent="0.25">
      <c r="A49" s="21" t="s">
        <v>76</v>
      </c>
      <c r="B49" s="21" t="s">
        <v>77</v>
      </c>
      <c r="C49" s="53">
        <v>1893</v>
      </c>
      <c r="D49" s="53">
        <v>2035</v>
      </c>
      <c r="E49" s="53">
        <v>2320</v>
      </c>
      <c r="F49" s="53">
        <v>2360</v>
      </c>
      <c r="G49" s="53">
        <v>2478</v>
      </c>
      <c r="H49" s="53">
        <v>2586</v>
      </c>
      <c r="I49" s="53">
        <v>2772</v>
      </c>
      <c r="J49" s="53">
        <v>3100</v>
      </c>
      <c r="K49" s="53">
        <v>3618</v>
      </c>
      <c r="L49" s="53">
        <v>4064</v>
      </c>
      <c r="M49" s="53" t="s">
        <v>71</v>
      </c>
      <c r="N49" s="53" t="s">
        <v>71</v>
      </c>
      <c r="O49" s="53" t="s">
        <v>71</v>
      </c>
      <c r="P49" s="53"/>
      <c r="Q49" s="53"/>
      <c r="R49" s="60" t="s">
        <v>71</v>
      </c>
      <c r="S49" s="60" t="s">
        <v>71</v>
      </c>
      <c r="T49" s="55"/>
      <c r="U49" s="21"/>
      <c r="V49" s="21"/>
      <c r="W49" s="21"/>
      <c r="X49" s="21"/>
      <c r="Y49" s="21"/>
      <c r="Z49" s="21"/>
    </row>
    <row r="50" spans="1:31" x14ac:dyDescent="0.25">
      <c r="A50" s="21" t="s">
        <v>80</v>
      </c>
      <c r="B50" s="21" t="s">
        <v>81</v>
      </c>
      <c r="C50" s="53">
        <v>1943</v>
      </c>
      <c r="D50" s="53">
        <v>2120</v>
      </c>
      <c r="E50" s="53">
        <v>2399</v>
      </c>
      <c r="F50" s="53">
        <v>2348</v>
      </c>
      <c r="G50" s="53">
        <v>2287</v>
      </c>
      <c r="H50" s="53">
        <v>2381</v>
      </c>
      <c r="I50" s="53">
        <v>2426</v>
      </c>
      <c r="J50" s="53">
        <v>2849</v>
      </c>
      <c r="K50" s="53">
        <v>3110</v>
      </c>
      <c r="L50" s="53">
        <v>3149</v>
      </c>
      <c r="M50" s="53" t="s">
        <v>71</v>
      </c>
      <c r="N50" s="53" t="s">
        <v>71</v>
      </c>
      <c r="O50" s="53" t="s">
        <v>71</v>
      </c>
      <c r="P50" s="53"/>
      <c r="Q50" s="53"/>
      <c r="R50" s="60" t="s">
        <v>71</v>
      </c>
      <c r="S50" s="60" t="s">
        <v>71</v>
      </c>
      <c r="T50" s="55"/>
      <c r="U50" s="21"/>
      <c r="V50" s="21"/>
      <c r="W50" s="21"/>
      <c r="X50" s="21"/>
      <c r="Y50" s="21"/>
      <c r="Z50" s="21"/>
    </row>
    <row r="51" spans="1:31" x14ac:dyDescent="0.25">
      <c r="A51" s="21" t="s">
        <v>82</v>
      </c>
      <c r="B51" s="21" t="s">
        <v>83</v>
      </c>
      <c r="C51" s="53">
        <v>818</v>
      </c>
      <c r="D51" s="53">
        <v>1097</v>
      </c>
      <c r="E51" s="53">
        <v>1171</v>
      </c>
      <c r="F51" s="53">
        <v>1220</v>
      </c>
      <c r="G51" s="53">
        <v>1215</v>
      </c>
      <c r="H51" s="53">
        <v>1202</v>
      </c>
      <c r="I51" s="53">
        <v>1251</v>
      </c>
      <c r="J51" s="53">
        <v>975</v>
      </c>
      <c r="K51" s="53">
        <v>1375</v>
      </c>
      <c r="L51" s="53">
        <v>1096</v>
      </c>
      <c r="M51" s="53" t="s">
        <v>71</v>
      </c>
      <c r="N51" s="53" t="s">
        <v>71</v>
      </c>
      <c r="O51" s="53" t="s">
        <v>71</v>
      </c>
      <c r="P51" s="53"/>
      <c r="Q51" s="53"/>
      <c r="R51" s="60" t="s">
        <v>71</v>
      </c>
      <c r="S51" s="60" t="s">
        <v>71</v>
      </c>
      <c r="T51" s="55"/>
      <c r="U51" s="21"/>
      <c r="V51" s="21"/>
      <c r="W51" s="21"/>
      <c r="X51" s="21"/>
      <c r="Y51" s="21"/>
      <c r="Z51" s="21"/>
    </row>
    <row r="52" spans="1:31" x14ac:dyDescent="0.25">
      <c r="A52" s="21" t="s">
        <v>84</v>
      </c>
      <c r="B52" s="21" t="s">
        <v>85</v>
      </c>
      <c r="C52" s="53">
        <v>5392</v>
      </c>
      <c r="D52" s="53">
        <v>5529</v>
      </c>
      <c r="E52" s="53">
        <v>6116</v>
      </c>
      <c r="F52" s="53">
        <v>6394</v>
      </c>
      <c r="G52" s="53">
        <v>6798</v>
      </c>
      <c r="H52" s="53">
        <v>7028</v>
      </c>
      <c r="I52" s="53">
        <v>7191</v>
      </c>
      <c r="J52" s="53">
        <v>8367</v>
      </c>
      <c r="K52" s="53">
        <v>8854</v>
      </c>
      <c r="L52" s="53">
        <v>9323</v>
      </c>
      <c r="M52" s="53" t="s">
        <v>71</v>
      </c>
      <c r="N52" s="53" t="s">
        <v>71</v>
      </c>
      <c r="O52" s="53" t="s">
        <v>71</v>
      </c>
      <c r="P52" s="53"/>
      <c r="Q52" s="53"/>
      <c r="R52" s="60" t="s">
        <v>71</v>
      </c>
      <c r="S52" s="60" t="s">
        <v>71</v>
      </c>
      <c r="T52" s="55"/>
      <c r="U52" s="21"/>
      <c r="V52" s="21"/>
      <c r="W52" s="21"/>
      <c r="X52" s="21"/>
      <c r="Y52" s="21"/>
      <c r="Z52" s="21"/>
    </row>
    <row r="53" spans="1:31" x14ac:dyDescent="0.25">
      <c r="A53" s="21" t="s">
        <v>86</v>
      </c>
      <c r="B53" s="21" t="s">
        <v>87</v>
      </c>
      <c r="C53" s="53">
        <v>3219</v>
      </c>
      <c r="D53" s="53">
        <v>3463</v>
      </c>
      <c r="E53" s="53">
        <v>3898</v>
      </c>
      <c r="F53" s="53">
        <v>4006</v>
      </c>
      <c r="G53" s="53">
        <v>4346</v>
      </c>
      <c r="H53" s="53">
        <v>4639</v>
      </c>
      <c r="I53" s="53">
        <v>4726</v>
      </c>
      <c r="J53" s="53">
        <v>5079</v>
      </c>
      <c r="K53" s="53">
        <v>5658</v>
      </c>
      <c r="L53" s="53">
        <v>5959</v>
      </c>
      <c r="M53" s="53" t="s">
        <v>71</v>
      </c>
      <c r="N53" s="53" t="s">
        <v>71</v>
      </c>
      <c r="O53" s="53" t="s">
        <v>71</v>
      </c>
      <c r="P53" s="53"/>
      <c r="Q53" s="53"/>
      <c r="R53" s="60" t="s">
        <v>71</v>
      </c>
      <c r="S53" s="60" t="s">
        <v>71</v>
      </c>
      <c r="T53" s="55"/>
      <c r="U53" s="21"/>
      <c r="V53" s="21"/>
      <c r="W53" s="21"/>
      <c r="X53" s="21"/>
      <c r="Y53" s="21"/>
      <c r="Z53" s="21"/>
    </row>
    <row r="54" spans="1:31" s="35" customFormat="1" ht="12" x14ac:dyDescent="0.25">
      <c r="B54" s="35" t="s">
        <v>173</v>
      </c>
    </row>
    <row r="55" spans="1:31" s="35" customFormat="1" ht="12" x14ac:dyDescent="0.25">
      <c r="B55" s="35" t="s">
        <v>174</v>
      </c>
    </row>
    <row r="56" spans="1:31" s="35" customFormat="1" ht="12" x14ac:dyDescent="0.25"/>
    <row r="57" spans="1:31"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row>
    <row r="58" spans="1:31" s="27" customFormat="1" ht="18.75" x14ac:dyDescent="0.3">
      <c r="A58" s="26"/>
      <c r="B58" s="26" t="s">
        <v>175</v>
      </c>
      <c r="C58" s="26"/>
      <c r="D58" s="26"/>
      <c r="E58" s="26"/>
      <c r="F58" s="26"/>
      <c r="G58" s="26"/>
      <c r="H58" s="26"/>
      <c r="I58" s="26"/>
      <c r="J58" s="26"/>
      <c r="K58" s="26"/>
      <c r="L58" s="26"/>
      <c r="M58" s="26"/>
      <c r="N58" s="26"/>
      <c r="O58" s="26"/>
      <c r="P58" s="26"/>
      <c r="Q58" s="26"/>
      <c r="R58" s="26"/>
      <c r="S58" s="26"/>
      <c r="T58" s="26"/>
      <c r="U58" s="26"/>
      <c r="V58" s="26"/>
      <c r="W58" s="26"/>
      <c r="X58" s="26"/>
    </row>
    <row r="59" spans="1:31" x14ac:dyDescent="0.25">
      <c r="A59" s="62"/>
      <c r="B59" s="63" t="s">
        <v>176</v>
      </c>
      <c r="C59" s="223">
        <v>2016</v>
      </c>
      <c r="D59" s="224"/>
      <c r="E59" s="224"/>
      <c r="F59" s="225"/>
      <c r="G59" s="223" t="s">
        <v>104</v>
      </c>
      <c r="H59" s="224"/>
      <c r="I59" s="224"/>
      <c r="J59" s="225"/>
      <c r="K59" s="223" t="s">
        <v>105</v>
      </c>
      <c r="L59" s="224"/>
      <c r="M59" s="224"/>
      <c r="N59" s="225"/>
      <c r="O59" s="229" t="s">
        <v>106</v>
      </c>
      <c r="P59" s="229"/>
      <c r="Q59" s="229"/>
      <c r="R59" s="229"/>
      <c r="S59" s="223" t="s">
        <v>107</v>
      </c>
      <c r="T59" s="224"/>
      <c r="U59" s="224"/>
      <c r="V59" s="225"/>
      <c r="W59" s="223" t="s">
        <v>108</v>
      </c>
      <c r="X59" s="224"/>
      <c r="Y59" s="224"/>
      <c r="Z59" s="225"/>
      <c r="AA59" s="226" t="s">
        <v>108</v>
      </c>
      <c r="AB59" s="227"/>
      <c r="AC59" s="227"/>
      <c r="AD59" s="227"/>
      <c r="AE59" s="228"/>
    </row>
    <row r="60" spans="1:31" x14ac:dyDescent="0.25">
      <c r="A60" s="21" t="s">
        <v>65</v>
      </c>
      <c r="B60" s="21" t="s">
        <v>177</v>
      </c>
      <c r="C60" s="64" t="s">
        <v>178</v>
      </c>
      <c r="D60" s="21" t="s">
        <v>179</v>
      </c>
      <c r="E60" s="21" t="s">
        <v>180</v>
      </c>
      <c r="F60" s="65" t="s">
        <v>181</v>
      </c>
      <c r="G60" s="64" t="s">
        <v>182</v>
      </c>
      <c r="H60" s="21" t="s">
        <v>183</v>
      </c>
      <c r="I60" s="21" t="s">
        <v>184</v>
      </c>
      <c r="J60" s="65" t="s">
        <v>185</v>
      </c>
      <c r="K60" s="64" t="s">
        <v>186</v>
      </c>
      <c r="L60" s="21" t="s">
        <v>187</v>
      </c>
      <c r="M60" s="21" t="s">
        <v>188</v>
      </c>
      <c r="N60" s="65" t="s">
        <v>189</v>
      </c>
      <c r="O60" s="21" t="s">
        <v>190</v>
      </c>
      <c r="P60" s="21" t="s">
        <v>191</v>
      </c>
      <c r="Q60" s="21" t="s">
        <v>192</v>
      </c>
      <c r="R60" s="21" t="s">
        <v>193</v>
      </c>
      <c r="S60" s="64" t="s">
        <v>194</v>
      </c>
      <c r="T60" s="21" t="s">
        <v>195</v>
      </c>
      <c r="U60" s="21" t="s">
        <v>196</v>
      </c>
      <c r="V60" s="65" t="s">
        <v>197</v>
      </c>
      <c r="W60" s="66" t="s">
        <v>198</v>
      </c>
      <c r="X60" t="s">
        <v>199</v>
      </c>
      <c r="Y60" t="s">
        <v>200</v>
      </c>
      <c r="Z60" s="67" t="s">
        <v>201</v>
      </c>
      <c r="AA60" s="66" t="s">
        <v>496</v>
      </c>
      <c r="AB60" t="s">
        <v>497</v>
      </c>
      <c r="AC60" t="s">
        <v>498</v>
      </c>
      <c r="AD60" s="67" t="s">
        <v>499</v>
      </c>
      <c r="AE60" s="166" t="s">
        <v>500</v>
      </c>
    </row>
    <row r="61" spans="1:31" s="12" customFormat="1" x14ac:dyDescent="0.25">
      <c r="A61" s="12" t="s">
        <v>88</v>
      </c>
      <c r="B61" s="12" t="s">
        <v>89</v>
      </c>
      <c r="C61" s="68">
        <v>861</v>
      </c>
      <c r="D61" s="50">
        <v>958</v>
      </c>
      <c r="E61" s="50">
        <v>4</v>
      </c>
      <c r="F61" s="69">
        <v>1823</v>
      </c>
      <c r="G61" s="68">
        <v>976</v>
      </c>
      <c r="H61" s="50">
        <v>1045</v>
      </c>
      <c r="I61" s="50">
        <v>6</v>
      </c>
      <c r="J61" s="69">
        <v>2018</v>
      </c>
      <c r="K61" s="68">
        <f>SUM(K62:K71)</f>
        <v>1138</v>
      </c>
      <c r="L61" s="50">
        <f>SUM(L62:L71)</f>
        <v>1036</v>
      </c>
      <c r="M61" s="50">
        <f>SUM(M62:M71)</f>
        <v>7</v>
      </c>
      <c r="N61" s="69">
        <f>SUM(N62:N71)</f>
        <v>2181</v>
      </c>
      <c r="O61" s="50">
        <v>1200</v>
      </c>
      <c r="P61" s="50">
        <v>1051</v>
      </c>
      <c r="Q61" s="50">
        <v>11</v>
      </c>
      <c r="R61" s="70">
        <v>2262</v>
      </c>
      <c r="S61" s="68">
        <v>1491</v>
      </c>
      <c r="T61" s="50">
        <v>1223</v>
      </c>
      <c r="U61" s="50">
        <v>18</v>
      </c>
      <c r="V61" s="69">
        <v>2732</v>
      </c>
      <c r="W61" s="68">
        <v>1235</v>
      </c>
      <c r="X61" s="50">
        <v>1053</v>
      </c>
      <c r="Y61" s="50">
        <v>18</v>
      </c>
      <c r="Z61" s="69">
        <v>2307</v>
      </c>
      <c r="AA61" s="170">
        <v>1222</v>
      </c>
      <c r="AB61" s="170">
        <v>1058</v>
      </c>
      <c r="AC61" s="170">
        <v>21</v>
      </c>
      <c r="AD61" s="170">
        <v>74</v>
      </c>
      <c r="AE61" s="172">
        <v>2375</v>
      </c>
    </row>
    <row r="62" spans="1:31" x14ac:dyDescent="0.25">
      <c r="A62" s="21" t="s">
        <v>69</v>
      </c>
      <c r="B62" s="21" t="s">
        <v>70</v>
      </c>
      <c r="C62" s="71">
        <v>33</v>
      </c>
      <c r="D62" s="53">
        <v>42</v>
      </c>
      <c r="E62" s="53">
        <v>0</v>
      </c>
      <c r="F62" s="72">
        <v>75</v>
      </c>
      <c r="G62" s="71">
        <v>30</v>
      </c>
      <c r="H62" s="53">
        <v>37</v>
      </c>
      <c r="I62" s="53">
        <v>0</v>
      </c>
      <c r="J62" s="72">
        <v>67</v>
      </c>
      <c r="K62" s="71">
        <v>33</v>
      </c>
      <c r="L62" s="53">
        <v>39</v>
      </c>
      <c r="M62" s="53">
        <v>0</v>
      </c>
      <c r="N62" s="72">
        <v>72</v>
      </c>
      <c r="O62" s="53">
        <v>40</v>
      </c>
      <c r="P62" s="53">
        <v>38</v>
      </c>
      <c r="Q62" s="53">
        <v>0</v>
      </c>
      <c r="R62" s="60">
        <v>78</v>
      </c>
      <c r="S62" s="71">
        <v>40</v>
      </c>
      <c r="T62" s="53">
        <v>36</v>
      </c>
      <c r="U62" s="53">
        <v>0</v>
      </c>
      <c r="V62" s="72">
        <v>76</v>
      </c>
      <c r="W62" s="73">
        <v>36</v>
      </c>
      <c r="X62" s="74">
        <v>34</v>
      </c>
      <c r="Y62" s="74" t="s">
        <v>202</v>
      </c>
      <c r="Z62" s="75">
        <v>70</v>
      </c>
      <c r="AA62" s="171">
        <v>39</v>
      </c>
      <c r="AB62" s="171">
        <v>38</v>
      </c>
      <c r="AC62" s="171">
        <v>0</v>
      </c>
      <c r="AD62" s="171">
        <v>2</v>
      </c>
      <c r="AE62" s="173">
        <v>79</v>
      </c>
    </row>
    <row r="63" spans="1:31" x14ac:dyDescent="0.25">
      <c r="A63" s="21" t="s">
        <v>72</v>
      </c>
      <c r="B63" s="21" t="s">
        <v>73</v>
      </c>
      <c r="C63" s="71">
        <v>92</v>
      </c>
      <c r="D63" s="53">
        <v>88</v>
      </c>
      <c r="E63" s="53">
        <v>0</v>
      </c>
      <c r="F63" s="72">
        <v>180</v>
      </c>
      <c r="G63" s="71">
        <v>100</v>
      </c>
      <c r="H63" s="53">
        <v>90</v>
      </c>
      <c r="I63" s="53">
        <v>0</v>
      </c>
      <c r="J63" s="72">
        <v>190</v>
      </c>
      <c r="K63" s="71">
        <v>113</v>
      </c>
      <c r="L63" s="53">
        <v>89</v>
      </c>
      <c r="M63" s="53">
        <v>0</v>
      </c>
      <c r="N63" s="72">
        <v>202</v>
      </c>
      <c r="O63" s="53">
        <v>124</v>
      </c>
      <c r="P63" s="53">
        <v>90</v>
      </c>
      <c r="Q63" s="53">
        <v>1</v>
      </c>
      <c r="R63" s="60">
        <v>215</v>
      </c>
      <c r="S63" s="71">
        <v>121</v>
      </c>
      <c r="T63" s="53">
        <v>92</v>
      </c>
      <c r="U63" s="53">
        <v>2</v>
      </c>
      <c r="V63" s="72">
        <v>215</v>
      </c>
      <c r="W63" s="73">
        <v>130</v>
      </c>
      <c r="X63" s="74">
        <v>91</v>
      </c>
      <c r="Y63" s="74">
        <v>1</v>
      </c>
      <c r="Z63" s="75">
        <v>222</v>
      </c>
      <c r="AA63" s="171">
        <v>135</v>
      </c>
      <c r="AB63" s="171">
        <v>88</v>
      </c>
      <c r="AC63" s="171">
        <v>2</v>
      </c>
      <c r="AD63" s="171">
        <v>2</v>
      </c>
      <c r="AE63" s="173">
        <v>227</v>
      </c>
    </row>
    <row r="64" spans="1:31" x14ac:dyDescent="0.25">
      <c r="A64" s="21" t="s">
        <v>74</v>
      </c>
      <c r="B64" s="21" t="s">
        <v>75</v>
      </c>
      <c r="C64" s="71">
        <v>76</v>
      </c>
      <c r="D64" s="53">
        <v>72</v>
      </c>
      <c r="E64" s="53">
        <v>0</v>
      </c>
      <c r="F64" s="72">
        <v>148</v>
      </c>
      <c r="G64" s="71">
        <v>75</v>
      </c>
      <c r="H64" s="53">
        <v>69</v>
      </c>
      <c r="I64" s="53">
        <v>0</v>
      </c>
      <c r="J64" s="72">
        <v>144</v>
      </c>
      <c r="K64" s="71">
        <v>102</v>
      </c>
      <c r="L64" s="53">
        <v>70</v>
      </c>
      <c r="M64" s="53">
        <v>0</v>
      </c>
      <c r="N64" s="72">
        <v>172</v>
      </c>
      <c r="O64" s="53">
        <v>108</v>
      </c>
      <c r="P64" s="53">
        <v>74</v>
      </c>
      <c r="Q64" s="53">
        <v>1</v>
      </c>
      <c r="R64" s="60">
        <v>183</v>
      </c>
      <c r="S64" s="71">
        <v>104</v>
      </c>
      <c r="T64" s="53">
        <v>73</v>
      </c>
      <c r="U64" s="53">
        <v>1</v>
      </c>
      <c r="V64" s="72">
        <v>178</v>
      </c>
      <c r="W64" s="73">
        <v>94</v>
      </c>
      <c r="X64" s="74">
        <v>71</v>
      </c>
      <c r="Y64" s="74">
        <v>2</v>
      </c>
      <c r="Z64" s="75">
        <v>167</v>
      </c>
      <c r="AA64" s="171">
        <v>103</v>
      </c>
      <c r="AB64" s="171">
        <v>75</v>
      </c>
      <c r="AC64" s="171">
        <v>1</v>
      </c>
      <c r="AD64" s="171">
        <v>3</v>
      </c>
      <c r="AE64" s="173">
        <v>182</v>
      </c>
    </row>
    <row r="65" spans="1:31" x14ac:dyDescent="0.25">
      <c r="A65" s="21" t="s">
        <v>78</v>
      </c>
      <c r="B65" s="21" t="s">
        <v>79</v>
      </c>
      <c r="C65" s="71">
        <v>77</v>
      </c>
      <c r="D65" s="53">
        <v>85</v>
      </c>
      <c r="E65" s="53">
        <v>1</v>
      </c>
      <c r="F65" s="72">
        <v>163</v>
      </c>
      <c r="G65" s="71">
        <v>81</v>
      </c>
      <c r="H65" s="53">
        <v>84</v>
      </c>
      <c r="I65" s="53">
        <v>2</v>
      </c>
      <c r="J65" s="72">
        <v>167</v>
      </c>
      <c r="K65" s="71">
        <v>92</v>
      </c>
      <c r="L65" s="53">
        <v>80</v>
      </c>
      <c r="M65" s="53">
        <v>1</v>
      </c>
      <c r="N65" s="72">
        <v>173</v>
      </c>
      <c r="O65" s="53">
        <v>90</v>
      </c>
      <c r="P65" s="53">
        <v>80</v>
      </c>
      <c r="Q65" s="53">
        <v>2</v>
      </c>
      <c r="R65" s="60">
        <v>172</v>
      </c>
      <c r="S65" s="71">
        <v>94</v>
      </c>
      <c r="T65" s="53">
        <v>82</v>
      </c>
      <c r="U65" s="53">
        <v>2</v>
      </c>
      <c r="V65" s="72">
        <v>178</v>
      </c>
      <c r="W65" s="73">
        <v>93</v>
      </c>
      <c r="X65" s="74">
        <v>89</v>
      </c>
      <c r="Y65" s="74">
        <v>1</v>
      </c>
      <c r="Z65" s="75">
        <v>183</v>
      </c>
      <c r="AA65" s="171">
        <v>103</v>
      </c>
      <c r="AB65" s="171">
        <v>86</v>
      </c>
      <c r="AC65" s="171">
        <v>2</v>
      </c>
      <c r="AD65" s="171">
        <v>6</v>
      </c>
      <c r="AE65" s="173">
        <v>197</v>
      </c>
    </row>
    <row r="66" spans="1:31" x14ac:dyDescent="0.25">
      <c r="A66" s="21" t="s">
        <v>76</v>
      </c>
      <c r="B66" s="21" t="s">
        <v>77</v>
      </c>
      <c r="C66" s="71">
        <v>69</v>
      </c>
      <c r="D66" s="53">
        <v>98</v>
      </c>
      <c r="E66" s="53">
        <v>0</v>
      </c>
      <c r="F66" s="72">
        <v>167</v>
      </c>
      <c r="G66" s="71">
        <v>75</v>
      </c>
      <c r="H66" s="53">
        <v>101</v>
      </c>
      <c r="I66" s="53">
        <v>0</v>
      </c>
      <c r="J66" s="72">
        <v>176</v>
      </c>
      <c r="K66" s="71">
        <v>91</v>
      </c>
      <c r="L66" s="53">
        <v>100</v>
      </c>
      <c r="M66" s="53">
        <v>3</v>
      </c>
      <c r="N66" s="72">
        <v>194</v>
      </c>
      <c r="O66" s="53">
        <v>100</v>
      </c>
      <c r="P66" s="53">
        <v>100</v>
      </c>
      <c r="Q66" s="53">
        <v>3</v>
      </c>
      <c r="R66" s="60">
        <v>203</v>
      </c>
      <c r="S66" s="71">
        <v>107</v>
      </c>
      <c r="T66" s="53">
        <v>96</v>
      </c>
      <c r="U66" s="53">
        <v>4</v>
      </c>
      <c r="V66" s="72">
        <v>207</v>
      </c>
      <c r="W66" s="73">
        <v>97</v>
      </c>
      <c r="X66" s="74">
        <v>97</v>
      </c>
      <c r="Y66" s="74">
        <v>5</v>
      </c>
      <c r="Z66" s="75">
        <v>199</v>
      </c>
      <c r="AA66" s="171">
        <v>81</v>
      </c>
      <c r="AB66" s="171">
        <v>97</v>
      </c>
      <c r="AC66" s="171">
        <v>5</v>
      </c>
      <c r="AD66" s="171">
        <v>7</v>
      </c>
      <c r="AE66" s="173">
        <v>190</v>
      </c>
    </row>
    <row r="67" spans="1:31" x14ac:dyDescent="0.25">
      <c r="A67" s="21" t="s">
        <v>80</v>
      </c>
      <c r="B67" s="21" t="s">
        <v>81</v>
      </c>
      <c r="C67" s="71">
        <v>85</v>
      </c>
      <c r="D67" s="53">
        <v>128</v>
      </c>
      <c r="E67" s="53">
        <v>0</v>
      </c>
      <c r="F67" s="72">
        <v>213</v>
      </c>
      <c r="G67" s="71">
        <v>86</v>
      </c>
      <c r="H67" s="53">
        <v>127</v>
      </c>
      <c r="I67" s="53">
        <v>0</v>
      </c>
      <c r="J67" s="72">
        <v>213</v>
      </c>
      <c r="K67" s="71">
        <v>99</v>
      </c>
      <c r="L67" s="53">
        <v>133</v>
      </c>
      <c r="M67" s="53">
        <v>0</v>
      </c>
      <c r="N67" s="72">
        <v>232</v>
      </c>
      <c r="O67" s="53">
        <v>110</v>
      </c>
      <c r="P67" s="53">
        <v>129</v>
      </c>
      <c r="Q67" s="53">
        <v>1</v>
      </c>
      <c r="R67" s="60">
        <v>240</v>
      </c>
      <c r="S67" s="71">
        <v>132</v>
      </c>
      <c r="T67" s="53">
        <v>98</v>
      </c>
      <c r="U67" s="53">
        <v>2</v>
      </c>
      <c r="V67" s="72">
        <v>232</v>
      </c>
      <c r="W67" s="73">
        <v>101</v>
      </c>
      <c r="X67" s="74">
        <v>132</v>
      </c>
      <c r="Y67" s="74">
        <v>2</v>
      </c>
      <c r="Z67" s="75">
        <v>235</v>
      </c>
      <c r="AA67" s="171">
        <v>102</v>
      </c>
      <c r="AB67" s="171">
        <v>129</v>
      </c>
      <c r="AC67" s="171">
        <v>3</v>
      </c>
      <c r="AD67" s="171">
        <v>6</v>
      </c>
      <c r="AE67" s="173">
        <v>240</v>
      </c>
    </row>
    <row r="68" spans="1:31" x14ac:dyDescent="0.25">
      <c r="A68" s="21" t="s">
        <v>82</v>
      </c>
      <c r="B68" s="21" t="s">
        <v>83</v>
      </c>
      <c r="C68" s="71">
        <v>214</v>
      </c>
      <c r="D68" s="53">
        <v>164</v>
      </c>
      <c r="E68" s="53">
        <v>3</v>
      </c>
      <c r="F68" s="72">
        <v>381</v>
      </c>
      <c r="G68" s="71">
        <v>226</v>
      </c>
      <c r="H68" s="53">
        <v>168</v>
      </c>
      <c r="I68" s="53">
        <v>3</v>
      </c>
      <c r="J68" s="72">
        <v>397</v>
      </c>
      <c r="K68" s="71">
        <v>262</v>
      </c>
      <c r="L68" s="53">
        <v>165</v>
      </c>
      <c r="M68" s="53">
        <v>2</v>
      </c>
      <c r="N68" s="72">
        <v>429</v>
      </c>
      <c r="O68" s="53">
        <v>260</v>
      </c>
      <c r="P68" s="53">
        <v>170</v>
      </c>
      <c r="Q68" s="53">
        <v>2</v>
      </c>
      <c r="R68" s="60">
        <v>432</v>
      </c>
      <c r="S68" s="71">
        <v>282</v>
      </c>
      <c r="T68" s="53">
        <v>169</v>
      </c>
      <c r="U68" s="53">
        <v>2</v>
      </c>
      <c r="V68" s="72">
        <v>453</v>
      </c>
      <c r="W68" s="73">
        <v>286</v>
      </c>
      <c r="X68" s="74">
        <v>174</v>
      </c>
      <c r="Y68" s="74">
        <v>2</v>
      </c>
      <c r="Z68" s="75">
        <v>462</v>
      </c>
      <c r="AA68" s="171">
        <v>274</v>
      </c>
      <c r="AB68" s="171">
        <v>174</v>
      </c>
      <c r="AC68" s="171">
        <v>4</v>
      </c>
      <c r="AD68" s="171">
        <v>17</v>
      </c>
      <c r="AE68" s="173">
        <v>469</v>
      </c>
    </row>
    <row r="69" spans="1:31" x14ac:dyDescent="0.25">
      <c r="A69" s="21" t="s">
        <v>84</v>
      </c>
      <c r="B69" s="21" t="s">
        <v>85</v>
      </c>
      <c r="C69" s="71">
        <v>93</v>
      </c>
      <c r="D69" s="53">
        <v>109</v>
      </c>
      <c r="E69" s="53">
        <v>0</v>
      </c>
      <c r="F69" s="72">
        <v>202</v>
      </c>
      <c r="G69" s="71">
        <v>100</v>
      </c>
      <c r="H69" s="53">
        <v>121</v>
      </c>
      <c r="I69" s="53">
        <v>0</v>
      </c>
      <c r="J69" s="72">
        <v>212</v>
      </c>
      <c r="K69" s="71">
        <v>113</v>
      </c>
      <c r="L69" s="53">
        <v>103</v>
      </c>
      <c r="M69" s="53">
        <v>0</v>
      </c>
      <c r="N69" s="72">
        <v>216</v>
      </c>
      <c r="O69" s="53">
        <v>130</v>
      </c>
      <c r="P69" s="53">
        <v>103</v>
      </c>
      <c r="Q69" s="53">
        <v>0</v>
      </c>
      <c r="R69" s="60">
        <v>233</v>
      </c>
      <c r="S69" s="71">
        <v>147</v>
      </c>
      <c r="T69" s="53">
        <v>101</v>
      </c>
      <c r="U69" s="53">
        <v>0</v>
      </c>
      <c r="V69" s="72">
        <v>248</v>
      </c>
      <c r="W69" s="73">
        <v>147</v>
      </c>
      <c r="X69" s="74">
        <v>100</v>
      </c>
      <c r="Y69" s="74" t="s">
        <v>202</v>
      </c>
      <c r="Z69" s="75">
        <v>248</v>
      </c>
      <c r="AA69" s="171">
        <v>141</v>
      </c>
      <c r="AB69" s="171">
        <v>105</v>
      </c>
      <c r="AC69" s="171">
        <v>1</v>
      </c>
      <c r="AD69" s="171">
        <v>12</v>
      </c>
      <c r="AE69" s="173">
        <v>259</v>
      </c>
    </row>
    <row r="70" spans="1:31" x14ac:dyDescent="0.25">
      <c r="A70" s="21"/>
      <c r="B70" s="21" t="s">
        <v>203</v>
      </c>
      <c r="C70" s="71" t="s">
        <v>71</v>
      </c>
      <c r="D70" s="53"/>
      <c r="E70" s="53"/>
      <c r="F70" s="72"/>
      <c r="G70" s="71"/>
      <c r="H70" s="53"/>
      <c r="I70" s="53"/>
      <c r="J70" s="72"/>
      <c r="K70" s="71">
        <v>83</v>
      </c>
      <c r="L70" s="53">
        <v>80</v>
      </c>
      <c r="M70" s="53">
        <v>0</v>
      </c>
      <c r="N70" s="72">
        <v>163</v>
      </c>
      <c r="O70" s="53">
        <v>84</v>
      </c>
      <c r="P70" s="53">
        <v>82</v>
      </c>
      <c r="Q70" s="53">
        <v>0</v>
      </c>
      <c r="R70" s="60">
        <v>166</v>
      </c>
      <c r="S70" s="71">
        <v>86</v>
      </c>
      <c r="T70" s="53">
        <v>83</v>
      </c>
      <c r="U70" s="53">
        <v>1</v>
      </c>
      <c r="V70" s="72">
        <v>170</v>
      </c>
      <c r="W70" s="73">
        <v>87</v>
      </c>
      <c r="X70" s="74">
        <v>84</v>
      </c>
      <c r="Y70" s="74">
        <v>1</v>
      </c>
      <c r="Z70" s="75">
        <v>172</v>
      </c>
      <c r="AA70" s="171">
        <v>80</v>
      </c>
      <c r="AB70" s="171">
        <v>81</v>
      </c>
      <c r="AC70" s="171">
        <v>1</v>
      </c>
      <c r="AD70" s="171">
        <v>6</v>
      </c>
      <c r="AE70" s="173">
        <v>168</v>
      </c>
    </row>
    <row r="71" spans="1:31" x14ac:dyDescent="0.25">
      <c r="A71" s="21" t="s">
        <v>86</v>
      </c>
      <c r="B71" s="21" t="s">
        <v>87</v>
      </c>
      <c r="C71" s="76">
        <v>122</v>
      </c>
      <c r="D71" s="77">
        <v>172</v>
      </c>
      <c r="E71" s="77">
        <v>0</v>
      </c>
      <c r="F71" s="78">
        <v>294</v>
      </c>
      <c r="G71" s="76">
        <v>129</v>
      </c>
      <c r="H71" s="77">
        <v>172</v>
      </c>
      <c r="I71" s="77">
        <v>1</v>
      </c>
      <c r="J71" s="78">
        <v>302</v>
      </c>
      <c r="K71" s="76">
        <v>150</v>
      </c>
      <c r="L71" s="77">
        <v>177</v>
      </c>
      <c r="M71" s="77">
        <v>1</v>
      </c>
      <c r="N71" s="78">
        <v>328</v>
      </c>
      <c r="O71" s="53">
        <v>154</v>
      </c>
      <c r="P71" s="53">
        <v>185</v>
      </c>
      <c r="Q71" s="53">
        <v>1</v>
      </c>
      <c r="R71" s="60">
        <v>340</v>
      </c>
      <c r="S71" s="76">
        <v>156</v>
      </c>
      <c r="T71" s="77">
        <v>183</v>
      </c>
      <c r="U71" s="77">
        <v>3</v>
      </c>
      <c r="V71" s="78">
        <v>342</v>
      </c>
      <c r="W71" s="79">
        <v>164</v>
      </c>
      <c r="X71" s="80">
        <v>181</v>
      </c>
      <c r="Y71" s="80">
        <v>4</v>
      </c>
      <c r="Z71" s="81">
        <v>349</v>
      </c>
      <c r="AA71" s="171">
        <v>164</v>
      </c>
      <c r="AB71" s="171">
        <v>185</v>
      </c>
      <c r="AC71" s="171">
        <v>2</v>
      </c>
      <c r="AD71" s="171">
        <v>13</v>
      </c>
      <c r="AE71" s="173">
        <v>364</v>
      </c>
    </row>
    <row r="72" spans="1:31" s="35" customFormat="1" ht="12" x14ac:dyDescent="0.25">
      <c r="B72" s="35" t="s">
        <v>204</v>
      </c>
    </row>
  </sheetData>
  <mergeCells count="7">
    <mergeCell ref="W59:Z59"/>
    <mergeCell ref="AA59:AE59"/>
    <mergeCell ref="C59:F59"/>
    <mergeCell ref="G59:J59"/>
    <mergeCell ref="K59:N59"/>
    <mergeCell ref="O59:R59"/>
    <mergeCell ref="S59:V59"/>
  </mergeCells>
  <phoneticPr fontId="35" type="noConversion"/>
  <hyperlinks>
    <hyperlink ref="B1" location="'Contents'!B7" display="⇐ Return to contents" xr:uid="{BD6C0188-314A-4AD0-855D-DB55A4E95B20}"/>
  </hyperlinks>
  <pageMargins left="0.7" right="0.7" top="0.75" bottom="0.75" header="0.3" footer="0.3"/>
  <pageSetup paperSize="9" orientation="portrait" r:id="rId1"/>
  <tableParts count="4">
    <tablePart r:id="rId2"/>
    <tablePart r:id="rId3"/>
    <tablePart r:id="rId4"/>
    <tablePart r:id="rId5"/>
  </tableParts>
  <extLst>
    <ext xmlns:x14="http://schemas.microsoft.com/office/spreadsheetml/2009/9/main" uri="{05C60535-1F16-4fd2-B633-F4F36F0B64E0}">
      <x14:sparklineGroups xmlns:xm="http://schemas.microsoft.com/office/excel/2006/main">
        <x14:sparklineGroup displayEmptyCellsAs="gap" xr2:uid="{3E941BA7-6057-4EE8-9215-4F064B9D5B21}">
          <x14:colorSeries rgb="FF376092"/>
          <x14:colorNegative rgb="FFD00000"/>
          <x14:colorAxis rgb="FF000000"/>
          <x14:colorMarkers rgb="FFD00000"/>
          <x14:colorFirst rgb="FFD00000"/>
          <x14:colorLast rgb="FFD00000"/>
          <x14:colorHigh rgb="FFD00000"/>
          <x14:colorLow rgb="FFD00000"/>
          <x14:sparklines>
            <x14:sparkline>
              <xm:f>Membership!J24:V24</xm:f>
              <xm:sqref>Z24</xm:sqref>
            </x14:sparkline>
            <x14:sparkline>
              <xm:f>Membership!J25:V25</xm:f>
              <xm:sqref>Z25</xm:sqref>
            </x14:sparkline>
          </x14:sparklines>
        </x14:sparklineGroup>
        <x14:sparklineGroup displayEmptyCellsAs="gap" xr2:uid="{BF6D1929-4734-4F87-B275-E715E4B427E2}">
          <x14:colorSeries rgb="FF376092"/>
          <x14:colorNegative rgb="FFD00000"/>
          <x14:colorAxis rgb="FF000000"/>
          <x14:colorMarkers rgb="FFD00000"/>
          <x14:colorFirst rgb="FFD00000"/>
          <x14:colorLast rgb="FFD00000"/>
          <x14:colorHigh rgb="FFD00000"/>
          <x14:colorLow rgb="FFD00000"/>
          <x14:sparklines>
            <x14:sparkline>
              <xm:f>Membership!C6:W6</xm:f>
              <xm:sqref>Z6</xm:sqref>
            </x14:sparkline>
            <x14:sparkline>
              <xm:f>Membership!C7:W7</xm:f>
              <xm:sqref>Z7</xm:sqref>
            </x14:sparkline>
            <x14:sparkline>
              <xm:f>Membership!C8:W8</xm:f>
              <xm:sqref>Z8</xm:sqref>
            </x14:sparkline>
            <x14:sparkline>
              <xm:f>Membership!C9:W9</xm:f>
              <xm:sqref>Z9</xm:sqref>
            </x14:sparkline>
            <x14:sparkline>
              <xm:f>Membership!C10:W10</xm:f>
              <xm:sqref>Z10</xm:sqref>
            </x14:sparkline>
            <x14:sparkline>
              <xm:f>Membership!C11:W11</xm:f>
              <xm:sqref>Z11</xm:sqref>
            </x14:sparkline>
            <x14:sparkline>
              <xm:f>Membership!C12:W12</xm:f>
              <xm:sqref>Z12</xm:sqref>
            </x14:sparkline>
            <x14:sparkline>
              <xm:f>Membership!C13:W13</xm:f>
              <xm:sqref>Z13</xm:sqref>
            </x14:sparkline>
            <x14:sparkline>
              <xm:f>Membership!C14:W14</xm:f>
              <xm:sqref>Z14</xm:sqref>
            </x14:sparkline>
            <x14:sparkline>
              <xm:f>Membership!C15:W15</xm:f>
              <xm:sqref>Z15</xm:sqref>
            </x14:sparkline>
            <x14:sparkline>
              <xm:f>Membership!C16:W16</xm:f>
              <xm:sqref>Z16</xm:sqref>
            </x14:sparkline>
          </x14:sparklines>
        </x14:sparklineGroup>
        <x14:sparklineGroup displayEmptyCellsAs="gap" xr2:uid="{1E56F908-D558-49C0-BAAB-F3E5465C58A6}">
          <x14:colorSeries rgb="FF376092"/>
          <x14:colorNegative rgb="FFD00000"/>
          <x14:colorAxis rgb="FF000000"/>
          <x14:colorMarkers rgb="FFD00000"/>
          <x14:colorFirst rgb="FFD00000"/>
          <x14:colorLast rgb="FFD00000"/>
          <x14:colorHigh rgb="FFD00000"/>
          <x14:colorLow rgb="FFD00000"/>
          <x14:sparklines>
            <x14:sparkline>
              <xm:f>Membership!H32:V32</xm:f>
              <xm:sqref>Z32</xm:sqref>
            </x14:sparkline>
            <x14:sparkline>
              <xm:f>Membership!H33:V33</xm:f>
              <xm:sqref>Z33</xm:sqref>
            </x14:sparkline>
            <x14:sparkline>
              <xm:f>Membership!H34:V34</xm:f>
              <xm:sqref>Z34</xm:sqref>
            </x14:sparkline>
            <x14:sparkline>
              <xm:f>Membership!H35:V35</xm:f>
              <xm:sqref>Z35</xm:sqref>
            </x14:sparkline>
          </x14:sparklines>
        </x14:sparklineGroup>
        <x14:sparklineGroup displayEmptyCellsAs="gap" xr2:uid="{87B47BB5-2188-4BA6-B4AD-E186649E32E1}">
          <x14:colorSeries rgb="FF376092"/>
          <x14:colorNegative rgb="FFD00000"/>
          <x14:colorAxis rgb="FF000000"/>
          <x14:colorMarkers rgb="FFD00000"/>
          <x14:colorFirst rgb="FFD00000"/>
          <x14:colorLast rgb="FFD00000"/>
          <x14:colorHigh rgb="FFD00000"/>
          <x14:colorLow rgb="FFD00000"/>
          <x14:sparklines>
            <x14:sparkline>
              <xm:f>Membership!C44:Q44</xm:f>
              <xm:sqref>T44</xm:sqref>
            </x14:sparkline>
          </x14:sparklines>
        </x14:sparklineGroup>
        <x14:sparklineGroup displayEmptyCellsAs="gap" xr2:uid="{3E9FEF34-D77C-438C-8128-DF96D8413019}">
          <x14:colorSeries rgb="FF376092"/>
          <x14:colorNegative rgb="FFD00000"/>
          <x14:colorAxis rgb="FF000000"/>
          <x14:colorMarkers rgb="FFD00000"/>
          <x14:colorFirst rgb="FFD00000"/>
          <x14:colorLast rgb="FFD00000"/>
          <x14:colorHigh rgb="FFD00000"/>
          <x14:colorLow rgb="FFD00000"/>
          <x14:sparklines>
            <x14:sparkline>
              <xm:f>Membership!C45:L45</xm:f>
              <xm:sqref>T45</xm:sqref>
            </x14:sparkline>
            <x14:sparkline>
              <xm:f>Membership!C46:L46</xm:f>
              <xm:sqref>T46</xm:sqref>
            </x14:sparkline>
            <x14:sparkline>
              <xm:f>Membership!C47:L47</xm:f>
              <xm:sqref>T47</xm:sqref>
            </x14:sparkline>
            <x14:sparkline>
              <xm:f>Membership!C48:L48</xm:f>
              <xm:sqref>T48</xm:sqref>
            </x14:sparkline>
            <x14:sparkline>
              <xm:f>Membership!C49:L49</xm:f>
              <xm:sqref>T49</xm:sqref>
            </x14:sparkline>
            <x14:sparkline>
              <xm:f>Membership!C50:L50</xm:f>
              <xm:sqref>T50</xm:sqref>
            </x14:sparkline>
            <x14:sparkline>
              <xm:f>Membership!C51:L51</xm:f>
              <xm:sqref>T51</xm:sqref>
            </x14:sparkline>
            <x14:sparkline>
              <xm:f>Membership!C52:L52</xm:f>
              <xm:sqref>T52</xm:sqref>
            </x14:sparkline>
            <x14:sparkline>
              <xm:f>Membership!C53:L53</xm:f>
              <xm:sqref>T53</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F1AA9-53EF-4FE5-BDD4-A8E829FC89EF}">
  <sheetPr codeName="Sheet4"/>
  <dimension ref="A1:AL27"/>
  <sheetViews>
    <sheetView topLeftCell="Z1" zoomScale="70" zoomScaleNormal="70" workbookViewId="0">
      <selection activeCell="Z43" sqref="Z43"/>
    </sheetView>
    <sheetView topLeftCell="B1" workbookViewId="1"/>
  </sheetViews>
  <sheetFormatPr defaultRowHeight="15" outlineLevelCol="1" x14ac:dyDescent="0.25"/>
  <cols>
    <col min="1" max="1" width="13" hidden="1" customWidth="1" outlineLevel="1"/>
    <col min="2" max="2" width="24.42578125" bestFit="1" customWidth="1" collapsed="1"/>
    <col min="3" max="4" width="25.28515625" bestFit="1" customWidth="1"/>
    <col min="5" max="31" width="13.7109375" customWidth="1"/>
    <col min="32" max="35" width="20" customWidth="1"/>
  </cols>
  <sheetData>
    <row r="1" spans="1:38" x14ac:dyDescent="0.25">
      <c r="A1" s="16"/>
      <c r="B1" s="19" t="s">
        <v>7</v>
      </c>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row>
    <row r="2" spans="1:38" s="49" customFormat="1" ht="31.5" x14ac:dyDescent="0.5">
      <c r="A2" s="22"/>
      <c r="B2" s="22" t="s">
        <v>205</v>
      </c>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38" ht="60.6" customHeight="1" x14ac:dyDescent="0.25">
      <c r="A3" s="21"/>
      <c r="B3" s="219" t="s">
        <v>206</v>
      </c>
      <c r="C3" s="219"/>
      <c r="D3" s="219"/>
      <c r="E3" s="219"/>
      <c r="F3" s="219"/>
      <c r="G3" s="219"/>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row>
    <row r="4" spans="1:38" ht="18.75" x14ac:dyDescent="0.3">
      <c r="A4" s="21"/>
      <c r="B4" s="26" t="s">
        <v>207</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row>
    <row r="5" spans="1:38" s="18" customFormat="1" ht="45" x14ac:dyDescent="0.25">
      <c r="A5" s="20" t="s">
        <v>65</v>
      </c>
      <c r="B5" s="20" t="s">
        <v>208</v>
      </c>
      <c r="C5" s="20" t="s">
        <v>209</v>
      </c>
      <c r="D5" s="20" t="s">
        <v>210</v>
      </c>
      <c r="E5" s="82" t="s">
        <v>23</v>
      </c>
      <c r="F5" s="82" t="s">
        <v>24</v>
      </c>
      <c r="G5" s="82" t="s">
        <v>25</v>
      </c>
      <c r="H5" s="82" t="s">
        <v>26</v>
      </c>
      <c r="I5" s="82" t="s">
        <v>27</v>
      </c>
      <c r="J5" s="82" t="s">
        <v>28</v>
      </c>
      <c r="K5" s="82" t="s">
        <v>29</v>
      </c>
      <c r="L5" s="82" t="s">
        <v>30</v>
      </c>
      <c r="M5" s="82" t="s">
        <v>31</v>
      </c>
      <c r="N5" s="82" t="s">
        <v>32</v>
      </c>
      <c r="O5" s="82" t="s">
        <v>33</v>
      </c>
      <c r="P5" s="82" t="s">
        <v>34</v>
      </c>
      <c r="Q5" s="82" t="s">
        <v>35</v>
      </c>
      <c r="R5" s="82" t="s">
        <v>36</v>
      </c>
      <c r="S5" s="82" t="s">
        <v>37</v>
      </c>
      <c r="T5" s="82" t="s">
        <v>38</v>
      </c>
      <c r="U5" s="82" t="s">
        <v>39</v>
      </c>
      <c r="V5" s="82" t="s">
        <v>40</v>
      </c>
      <c r="W5" s="82" t="s">
        <v>41</v>
      </c>
      <c r="X5" s="82" t="s">
        <v>42</v>
      </c>
      <c r="Y5" s="82" t="s">
        <v>43</v>
      </c>
      <c r="Z5" s="82" t="s">
        <v>44</v>
      </c>
      <c r="AA5" s="82" t="s">
        <v>45</v>
      </c>
      <c r="AB5" s="82" t="s">
        <v>46</v>
      </c>
      <c r="AC5" s="82" t="s">
        <v>47</v>
      </c>
      <c r="AD5" s="82" t="s">
        <v>48</v>
      </c>
      <c r="AE5" s="82" t="s">
        <v>49</v>
      </c>
      <c r="AF5" s="82" t="s">
        <v>50</v>
      </c>
      <c r="AG5" s="83" t="s">
        <v>211</v>
      </c>
      <c r="AH5" s="84" t="s">
        <v>212</v>
      </c>
      <c r="AI5" s="84" t="s">
        <v>213</v>
      </c>
      <c r="AJ5" s="85" t="s">
        <v>53</v>
      </c>
      <c r="AK5" s="20"/>
      <c r="AL5" s="20"/>
    </row>
    <row r="6" spans="1:38" s="12" customFormat="1" x14ac:dyDescent="0.25">
      <c r="A6" s="12" t="s">
        <v>88</v>
      </c>
      <c r="B6" s="12" t="s">
        <v>89</v>
      </c>
      <c r="D6" s="12" t="s">
        <v>214</v>
      </c>
      <c r="E6" s="50">
        <v>701</v>
      </c>
      <c r="F6" s="50">
        <v>1200</v>
      </c>
      <c r="G6" s="50">
        <v>1406</v>
      </c>
      <c r="H6" s="50">
        <v>1596</v>
      </c>
      <c r="I6" s="50">
        <v>1693</v>
      </c>
      <c r="J6" s="50">
        <v>1946</v>
      </c>
      <c r="K6" s="50">
        <v>2478</v>
      </c>
      <c r="L6" s="50">
        <v>2133</v>
      </c>
      <c r="M6" s="50">
        <v>2177</v>
      </c>
      <c r="N6" s="50">
        <v>2512</v>
      </c>
      <c r="O6" s="50">
        <v>2800</v>
      </c>
      <c r="P6" s="50">
        <v>2985</v>
      </c>
      <c r="Q6" s="50">
        <v>3512</v>
      </c>
      <c r="R6" s="50">
        <v>3526</v>
      </c>
      <c r="S6" s="50">
        <v>3717</v>
      </c>
      <c r="T6" s="50">
        <v>4100</v>
      </c>
      <c r="U6" s="50">
        <v>4463</v>
      </c>
      <c r="V6" s="50">
        <v>4421</v>
      </c>
      <c r="W6" s="50">
        <v>4648</v>
      </c>
      <c r="X6" s="50">
        <v>4540</v>
      </c>
      <c r="Y6" s="50">
        <v>4685</v>
      </c>
      <c r="Z6" s="50">
        <v>4855</v>
      </c>
      <c r="AA6" s="50">
        <v>5293</v>
      </c>
      <c r="AB6" s="50">
        <v>5588</v>
      </c>
      <c r="AC6" s="50">
        <v>5517</v>
      </c>
      <c r="AD6" s="50">
        <v>5794</v>
      </c>
      <c r="AE6" s="50">
        <v>1788</v>
      </c>
      <c r="AF6" s="164">
        <v>3866</v>
      </c>
      <c r="AG6" s="86">
        <f>Heritage_Open_Days_events[[#This Row],[2021]]-Heritage_Open_Days_events[[#This Row],[2008]]</f>
        <v>149</v>
      </c>
      <c r="AH6" s="51">
        <f>Heritage_Open_Days_events[[#This Row],[Change 
2008 to 2021]]/Heritage_Open_Days_events[[#This Row],[2008]]</f>
        <v>4.0086090933548563E-2</v>
      </c>
      <c r="AI6" s="51">
        <f t="shared" ref="AI6:AI14" si="0">AD6/AD$6</f>
        <v>1</v>
      </c>
      <c r="AJ6" s="87"/>
    </row>
    <row r="7" spans="1:38" x14ac:dyDescent="0.25">
      <c r="A7" s="21" t="s">
        <v>69</v>
      </c>
      <c r="B7" s="21"/>
      <c r="C7" s="21" t="s">
        <v>70</v>
      </c>
      <c r="D7" s="21" t="s">
        <v>215</v>
      </c>
      <c r="E7" s="53" t="s">
        <v>71</v>
      </c>
      <c r="F7" s="53" t="s">
        <v>71</v>
      </c>
      <c r="G7" s="53" t="s">
        <v>71</v>
      </c>
      <c r="H7" s="53" t="s">
        <v>71</v>
      </c>
      <c r="I7" s="53" t="s">
        <v>71</v>
      </c>
      <c r="J7" s="53" t="s">
        <v>71</v>
      </c>
      <c r="K7" s="53" t="s">
        <v>71</v>
      </c>
      <c r="L7" s="53" t="s">
        <v>71</v>
      </c>
      <c r="M7" s="53" t="s">
        <v>71</v>
      </c>
      <c r="N7" s="53" t="s">
        <v>71</v>
      </c>
      <c r="O7" s="53" t="s">
        <v>71</v>
      </c>
      <c r="P7" s="53" t="s">
        <v>71</v>
      </c>
      <c r="Q7" s="53" t="s">
        <v>71</v>
      </c>
      <c r="R7" s="53">
        <v>326</v>
      </c>
      <c r="S7" s="53">
        <v>325</v>
      </c>
      <c r="T7" s="53">
        <v>395</v>
      </c>
      <c r="U7" s="53">
        <v>402</v>
      </c>
      <c r="V7" s="53">
        <v>403</v>
      </c>
      <c r="W7" s="53">
        <v>399</v>
      </c>
      <c r="X7" s="53">
        <v>391</v>
      </c>
      <c r="Y7" s="53">
        <v>357</v>
      </c>
      <c r="Z7" s="53">
        <v>366</v>
      </c>
      <c r="AA7" s="53">
        <v>357</v>
      </c>
      <c r="AB7" s="53">
        <v>359</v>
      </c>
      <c r="AC7" s="53">
        <v>370</v>
      </c>
      <c r="AD7" s="53">
        <v>376</v>
      </c>
      <c r="AE7" s="53">
        <v>64</v>
      </c>
      <c r="AF7" s="165">
        <v>268</v>
      </c>
      <c r="AG7" s="88">
        <f>Heritage_Open_Days_events[[#This Row],[2021]]-Heritage_Open_Days_events[[#This Row],[2008]]</f>
        <v>-57</v>
      </c>
      <c r="AH7" s="54">
        <f>Heritage_Open_Days_events[[#This Row],[Change 
2008 to 2021]]/Heritage_Open_Days_events[[#This Row],[2008]]</f>
        <v>-0.17538461538461539</v>
      </c>
      <c r="AI7" s="54">
        <f t="shared" si="0"/>
        <v>6.4894718674490856E-2</v>
      </c>
      <c r="AJ7" s="89"/>
      <c r="AK7" s="21"/>
      <c r="AL7" s="21"/>
    </row>
    <row r="8" spans="1:38" x14ac:dyDescent="0.25">
      <c r="A8" s="21" t="s">
        <v>72</v>
      </c>
      <c r="B8" s="21"/>
      <c r="C8" s="21" t="s">
        <v>73</v>
      </c>
      <c r="D8" s="21" t="s">
        <v>215</v>
      </c>
      <c r="E8" s="53" t="s">
        <v>71</v>
      </c>
      <c r="F8" s="53" t="s">
        <v>71</v>
      </c>
      <c r="G8" s="53" t="s">
        <v>71</v>
      </c>
      <c r="H8" s="53" t="s">
        <v>71</v>
      </c>
      <c r="I8" s="53" t="s">
        <v>71</v>
      </c>
      <c r="J8" s="53" t="s">
        <v>71</v>
      </c>
      <c r="K8" s="53" t="s">
        <v>71</v>
      </c>
      <c r="L8" s="53" t="s">
        <v>71</v>
      </c>
      <c r="M8" s="53" t="s">
        <v>71</v>
      </c>
      <c r="N8" s="53" t="s">
        <v>71</v>
      </c>
      <c r="O8" s="53" t="s">
        <v>71</v>
      </c>
      <c r="P8" s="53" t="s">
        <v>71</v>
      </c>
      <c r="Q8" s="53" t="s">
        <v>71</v>
      </c>
      <c r="R8" s="53">
        <v>499</v>
      </c>
      <c r="S8" s="53">
        <v>579</v>
      </c>
      <c r="T8" s="53">
        <v>568</v>
      </c>
      <c r="U8" s="53">
        <v>567</v>
      </c>
      <c r="V8" s="53">
        <v>568</v>
      </c>
      <c r="W8" s="53">
        <v>640</v>
      </c>
      <c r="X8" s="53">
        <v>661</v>
      </c>
      <c r="Y8" s="53">
        <v>642</v>
      </c>
      <c r="Z8" s="53">
        <v>690</v>
      </c>
      <c r="AA8" s="53">
        <v>733</v>
      </c>
      <c r="AB8" s="53">
        <v>712</v>
      </c>
      <c r="AC8" s="53">
        <v>655</v>
      </c>
      <c r="AD8" s="53">
        <v>701</v>
      </c>
      <c r="AE8" s="53">
        <v>162</v>
      </c>
      <c r="AF8" s="165">
        <v>371</v>
      </c>
      <c r="AG8" s="88">
        <f>Heritage_Open_Days_events[[#This Row],[2021]]-Heritage_Open_Days_events[[#This Row],[2008]]</f>
        <v>-208</v>
      </c>
      <c r="AH8" s="54">
        <f>Heritage_Open_Days_events[[#This Row],[Change 
2008 to 2021]]/Heritage_Open_Days_events[[#This Row],[2008]]</f>
        <v>-0.35924006908462869</v>
      </c>
      <c r="AI8" s="54">
        <f t="shared" si="0"/>
        <v>0.12098722816706939</v>
      </c>
      <c r="AJ8" s="89"/>
      <c r="AK8" s="21"/>
      <c r="AL8" s="21"/>
    </row>
    <row r="9" spans="1:38" x14ac:dyDescent="0.25">
      <c r="A9" s="21" t="s">
        <v>74</v>
      </c>
      <c r="B9" s="21"/>
      <c r="C9" s="21" t="s">
        <v>75</v>
      </c>
      <c r="D9" s="21" t="s">
        <v>215</v>
      </c>
      <c r="E9" s="53" t="s">
        <v>71</v>
      </c>
      <c r="F9" s="53" t="s">
        <v>71</v>
      </c>
      <c r="G9" s="53" t="s">
        <v>71</v>
      </c>
      <c r="H9" s="53" t="s">
        <v>71</v>
      </c>
      <c r="I9" s="53" t="s">
        <v>71</v>
      </c>
      <c r="J9" s="53" t="s">
        <v>71</v>
      </c>
      <c r="K9" s="53" t="s">
        <v>71</v>
      </c>
      <c r="L9" s="53" t="s">
        <v>71</v>
      </c>
      <c r="M9" s="53" t="s">
        <v>71</v>
      </c>
      <c r="N9" s="53" t="s">
        <v>71</v>
      </c>
      <c r="O9" s="53" t="s">
        <v>71</v>
      </c>
      <c r="P9" s="53" t="s">
        <v>71</v>
      </c>
      <c r="Q9" s="53" t="s">
        <v>71</v>
      </c>
      <c r="R9" s="53">
        <v>319</v>
      </c>
      <c r="S9" s="53">
        <v>351</v>
      </c>
      <c r="T9" s="53">
        <v>398</v>
      </c>
      <c r="U9" s="53">
        <v>410</v>
      </c>
      <c r="V9" s="53">
        <v>436</v>
      </c>
      <c r="W9" s="53">
        <v>450</v>
      </c>
      <c r="X9" s="53">
        <v>432</v>
      </c>
      <c r="Y9" s="53">
        <v>481</v>
      </c>
      <c r="Z9" s="53">
        <v>522</v>
      </c>
      <c r="AA9" s="53">
        <v>563</v>
      </c>
      <c r="AB9" s="53">
        <v>648</v>
      </c>
      <c r="AC9" s="53">
        <v>623</v>
      </c>
      <c r="AD9" s="53">
        <v>736</v>
      </c>
      <c r="AE9" s="53">
        <v>262</v>
      </c>
      <c r="AF9" s="165">
        <v>535</v>
      </c>
      <c r="AG9" s="88">
        <f>Heritage_Open_Days_events[[#This Row],[2021]]-Heritage_Open_Days_events[[#This Row],[2008]]</f>
        <v>184</v>
      </c>
      <c r="AH9" s="54">
        <f>Heritage_Open_Days_events[[#This Row],[Change 
2008 to 2021]]/Heritage_Open_Days_events[[#This Row],[2008]]</f>
        <v>0.5242165242165242</v>
      </c>
      <c r="AI9" s="54">
        <f t="shared" si="0"/>
        <v>0.12702795995857785</v>
      </c>
      <c r="AJ9" s="89"/>
      <c r="AK9" s="21"/>
      <c r="AL9" s="21"/>
    </row>
    <row r="10" spans="1:38" x14ac:dyDescent="0.25">
      <c r="A10" s="21" t="s">
        <v>78</v>
      </c>
      <c r="B10" s="21"/>
      <c r="C10" s="21" t="s">
        <v>79</v>
      </c>
      <c r="D10" s="21" t="s">
        <v>215</v>
      </c>
      <c r="E10" s="53" t="s">
        <v>71</v>
      </c>
      <c r="F10" s="53" t="s">
        <v>71</v>
      </c>
      <c r="G10" s="53" t="s">
        <v>71</v>
      </c>
      <c r="H10" s="53" t="s">
        <v>71</v>
      </c>
      <c r="I10" s="53" t="s">
        <v>71</v>
      </c>
      <c r="J10" s="53" t="s">
        <v>71</v>
      </c>
      <c r="K10" s="53" t="s">
        <v>71</v>
      </c>
      <c r="L10" s="53" t="s">
        <v>71</v>
      </c>
      <c r="M10" s="53" t="s">
        <v>71</v>
      </c>
      <c r="N10" s="53" t="s">
        <v>71</v>
      </c>
      <c r="O10" s="53" t="s">
        <v>71</v>
      </c>
      <c r="P10" s="53" t="s">
        <v>71</v>
      </c>
      <c r="Q10" s="53" t="s">
        <v>71</v>
      </c>
      <c r="R10" s="53">
        <v>329</v>
      </c>
      <c r="S10" s="53">
        <v>299</v>
      </c>
      <c r="T10" s="53">
        <v>298</v>
      </c>
      <c r="U10" s="53">
        <v>314</v>
      </c>
      <c r="V10" s="53">
        <v>338</v>
      </c>
      <c r="W10" s="53">
        <v>394</v>
      </c>
      <c r="X10" s="53">
        <v>394</v>
      </c>
      <c r="Y10" s="53">
        <v>384</v>
      </c>
      <c r="Z10" s="53">
        <v>354</v>
      </c>
      <c r="AA10" s="53">
        <v>425</v>
      </c>
      <c r="AB10" s="53">
        <v>391</v>
      </c>
      <c r="AC10" s="53">
        <v>423</v>
      </c>
      <c r="AD10" s="53">
        <v>460</v>
      </c>
      <c r="AE10" s="53">
        <v>159</v>
      </c>
      <c r="AF10" s="165">
        <v>310</v>
      </c>
      <c r="AG10" s="88">
        <f>Heritage_Open_Days_events[[#This Row],[2021]]-Heritage_Open_Days_events[[#This Row],[2008]]</f>
        <v>11</v>
      </c>
      <c r="AH10" s="54">
        <f>Heritage_Open_Days_events[[#This Row],[Change 
2008 to 2021]]/Heritage_Open_Days_events[[#This Row],[2008]]</f>
        <v>3.678929765886288E-2</v>
      </c>
      <c r="AI10" s="54">
        <f t="shared" si="0"/>
        <v>7.9392474974111144E-2</v>
      </c>
      <c r="AJ10" s="89"/>
      <c r="AK10" s="21"/>
      <c r="AL10" s="21"/>
    </row>
    <row r="11" spans="1:38" x14ac:dyDescent="0.25">
      <c r="A11" s="21" t="s">
        <v>76</v>
      </c>
      <c r="B11" s="21"/>
      <c r="C11" s="21" t="s">
        <v>77</v>
      </c>
      <c r="D11" s="21" t="s">
        <v>215</v>
      </c>
      <c r="E11" s="53" t="s">
        <v>71</v>
      </c>
      <c r="F11" s="53" t="s">
        <v>71</v>
      </c>
      <c r="G11" s="53" t="s">
        <v>71</v>
      </c>
      <c r="H11" s="53" t="s">
        <v>71</v>
      </c>
      <c r="I11" s="53" t="s">
        <v>71</v>
      </c>
      <c r="J11" s="53" t="s">
        <v>71</v>
      </c>
      <c r="K11" s="53" t="s">
        <v>71</v>
      </c>
      <c r="L11" s="53" t="s">
        <v>71</v>
      </c>
      <c r="M11" s="53" t="s">
        <v>71</v>
      </c>
      <c r="N11" s="53" t="s">
        <v>71</v>
      </c>
      <c r="O11" s="53" t="s">
        <v>71</v>
      </c>
      <c r="P11" s="53" t="s">
        <v>71</v>
      </c>
      <c r="Q11" s="53" t="s">
        <v>71</v>
      </c>
      <c r="R11" s="53">
        <v>293</v>
      </c>
      <c r="S11" s="53">
        <v>315</v>
      </c>
      <c r="T11" s="53">
        <v>311</v>
      </c>
      <c r="U11" s="53">
        <v>351</v>
      </c>
      <c r="V11" s="53">
        <v>307</v>
      </c>
      <c r="W11" s="53">
        <v>310</v>
      </c>
      <c r="X11" s="53">
        <v>329</v>
      </c>
      <c r="Y11" s="53">
        <v>345</v>
      </c>
      <c r="Z11" s="53">
        <v>383</v>
      </c>
      <c r="AA11" s="53">
        <v>473</v>
      </c>
      <c r="AB11" s="53">
        <v>448</v>
      </c>
      <c r="AC11" s="53">
        <v>455</v>
      </c>
      <c r="AD11" s="53">
        <v>452</v>
      </c>
      <c r="AE11" s="53">
        <v>152</v>
      </c>
      <c r="AF11" s="165">
        <v>266</v>
      </c>
      <c r="AG11" s="88">
        <f>Heritage_Open_Days_events[[#This Row],[2021]]-Heritage_Open_Days_events[[#This Row],[2008]]</f>
        <v>-49</v>
      </c>
      <c r="AH11" s="54">
        <f>Heritage_Open_Days_events[[#This Row],[Change 
2008 to 2021]]/Heritage_Open_Days_events[[#This Row],[2008]]</f>
        <v>-0.15555555555555556</v>
      </c>
      <c r="AI11" s="54">
        <f t="shared" si="0"/>
        <v>7.8011736278909213E-2</v>
      </c>
      <c r="AJ11" s="89"/>
      <c r="AK11" s="21"/>
      <c r="AL11" s="21"/>
    </row>
    <row r="12" spans="1:38" x14ac:dyDescent="0.25">
      <c r="A12" s="21" t="s">
        <v>80</v>
      </c>
      <c r="B12" s="21"/>
      <c r="C12" s="21" t="s">
        <v>81</v>
      </c>
      <c r="D12" s="21" t="s">
        <v>215</v>
      </c>
      <c r="E12" s="53" t="s">
        <v>71</v>
      </c>
      <c r="F12" s="53" t="s">
        <v>71</v>
      </c>
      <c r="G12" s="53" t="s">
        <v>71</v>
      </c>
      <c r="H12" s="53" t="s">
        <v>71</v>
      </c>
      <c r="I12" s="53" t="s">
        <v>71</v>
      </c>
      <c r="J12" s="53" t="s">
        <v>71</v>
      </c>
      <c r="K12" s="53" t="s">
        <v>71</v>
      </c>
      <c r="L12" s="53" t="s">
        <v>71</v>
      </c>
      <c r="M12" s="53" t="s">
        <v>71</v>
      </c>
      <c r="N12" s="53" t="s">
        <v>71</v>
      </c>
      <c r="O12" s="53" t="s">
        <v>71</v>
      </c>
      <c r="P12" s="53" t="s">
        <v>71</v>
      </c>
      <c r="Q12" s="53" t="s">
        <v>71</v>
      </c>
      <c r="R12" s="53">
        <v>505</v>
      </c>
      <c r="S12" s="53">
        <v>512</v>
      </c>
      <c r="T12" s="53">
        <v>532</v>
      </c>
      <c r="U12" s="53">
        <v>629</v>
      </c>
      <c r="V12" s="53">
        <v>610</v>
      </c>
      <c r="W12" s="53">
        <v>699</v>
      </c>
      <c r="X12" s="53">
        <v>713</v>
      </c>
      <c r="Y12" s="53">
        <v>776</v>
      </c>
      <c r="Z12" s="53">
        <v>797</v>
      </c>
      <c r="AA12" s="53">
        <v>811</v>
      </c>
      <c r="AB12" s="53">
        <v>875</v>
      </c>
      <c r="AC12" s="53">
        <v>964</v>
      </c>
      <c r="AD12" s="53">
        <v>928</v>
      </c>
      <c r="AE12" s="53">
        <v>293</v>
      </c>
      <c r="AF12" s="165">
        <v>783</v>
      </c>
      <c r="AG12" s="88">
        <f>Heritage_Open_Days_events[[#This Row],[2021]]-Heritage_Open_Days_events[[#This Row],[2008]]</f>
        <v>271</v>
      </c>
      <c r="AH12" s="54">
        <f>Heritage_Open_Days_events[[#This Row],[Change 
2008 to 2021]]/Heritage_Open_Days_events[[#This Row],[2008]]</f>
        <v>0.529296875</v>
      </c>
      <c r="AI12" s="54">
        <f t="shared" si="0"/>
        <v>0.16016568864342423</v>
      </c>
      <c r="AJ12" s="89"/>
      <c r="AK12" s="21"/>
      <c r="AL12" s="21"/>
    </row>
    <row r="13" spans="1:38" x14ac:dyDescent="0.25">
      <c r="A13" s="21" t="s">
        <v>84</v>
      </c>
      <c r="B13" s="21"/>
      <c r="C13" s="21" t="s">
        <v>85</v>
      </c>
      <c r="D13" s="21" t="s">
        <v>215</v>
      </c>
      <c r="E13" s="53" t="s">
        <v>71</v>
      </c>
      <c r="F13" s="53" t="s">
        <v>71</v>
      </c>
      <c r="G13" s="53" t="s">
        <v>71</v>
      </c>
      <c r="H13" s="53" t="s">
        <v>71</v>
      </c>
      <c r="I13" s="53" t="s">
        <v>71</v>
      </c>
      <c r="J13" s="53" t="s">
        <v>71</v>
      </c>
      <c r="K13" s="53" t="s">
        <v>71</v>
      </c>
      <c r="L13" s="53" t="s">
        <v>71</v>
      </c>
      <c r="M13" s="53" t="s">
        <v>71</v>
      </c>
      <c r="N13" s="53" t="s">
        <v>71</v>
      </c>
      <c r="O13" s="53" t="s">
        <v>71</v>
      </c>
      <c r="P13" s="53" t="s">
        <v>71</v>
      </c>
      <c r="Q13" s="53" t="s">
        <v>71</v>
      </c>
      <c r="R13" s="53">
        <v>786</v>
      </c>
      <c r="S13" s="53">
        <v>896</v>
      </c>
      <c r="T13" s="53">
        <v>1073</v>
      </c>
      <c r="U13" s="53">
        <v>1179</v>
      </c>
      <c r="V13" s="53">
        <v>1140</v>
      </c>
      <c r="W13" s="53">
        <v>1162</v>
      </c>
      <c r="X13" s="53">
        <v>1056</v>
      </c>
      <c r="Y13" s="53">
        <v>1107</v>
      </c>
      <c r="Z13" s="53">
        <v>1158</v>
      </c>
      <c r="AA13" s="53">
        <v>1277</v>
      </c>
      <c r="AB13" s="53">
        <v>1408</v>
      </c>
      <c r="AC13" s="53">
        <v>1382</v>
      </c>
      <c r="AD13" s="53">
        <v>1399</v>
      </c>
      <c r="AE13" s="53">
        <v>448</v>
      </c>
      <c r="AF13" s="165">
        <v>881</v>
      </c>
      <c r="AG13" s="88">
        <f>Heritage_Open_Days_events[[#This Row],[2021]]-Heritage_Open_Days_events[[#This Row],[2008]]</f>
        <v>-15</v>
      </c>
      <c r="AH13" s="54">
        <f>Heritage_Open_Days_events[[#This Row],[Change 
2008 to 2021]]/Heritage_Open_Days_events[[#This Row],[2008]]</f>
        <v>-1.6741071428571428E-2</v>
      </c>
      <c r="AI13" s="54">
        <f t="shared" si="0"/>
        <v>0.24145667932343803</v>
      </c>
      <c r="AJ13" s="89"/>
      <c r="AK13" s="21"/>
      <c r="AL13" s="21"/>
    </row>
    <row r="14" spans="1:38" x14ac:dyDescent="0.25">
      <c r="A14" s="21" t="s">
        <v>86</v>
      </c>
      <c r="B14" s="21"/>
      <c r="C14" s="21" t="s">
        <v>87</v>
      </c>
      <c r="D14" s="21" t="s">
        <v>215</v>
      </c>
      <c r="E14" s="53" t="s">
        <v>71</v>
      </c>
      <c r="F14" s="53" t="s">
        <v>71</v>
      </c>
      <c r="G14" s="53" t="s">
        <v>71</v>
      </c>
      <c r="H14" s="53" t="s">
        <v>71</v>
      </c>
      <c r="I14" s="53" t="s">
        <v>71</v>
      </c>
      <c r="J14" s="53" t="s">
        <v>71</v>
      </c>
      <c r="K14" s="53" t="s">
        <v>71</v>
      </c>
      <c r="L14" s="53" t="s">
        <v>71</v>
      </c>
      <c r="M14" s="53" t="s">
        <v>71</v>
      </c>
      <c r="N14" s="53" t="s">
        <v>71</v>
      </c>
      <c r="O14" s="53" t="s">
        <v>71</v>
      </c>
      <c r="P14" s="53" t="s">
        <v>71</v>
      </c>
      <c r="Q14" s="53" t="s">
        <v>71</v>
      </c>
      <c r="R14" s="53">
        <v>451</v>
      </c>
      <c r="S14" s="53">
        <v>440</v>
      </c>
      <c r="T14" s="53">
        <v>514</v>
      </c>
      <c r="U14" s="53">
        <v>599</v>
      </c>
      <c r="V14" s="53">
        <v>603</v>
      </c>
      <c r="W14" s="53">
        <v>586</v>
      </c>
      <c r="X14" s="53">
        <v>564</v>
      </c>
      <c r="Y14" s="53">
        <v>583</v>
      </c>
      <c r="Z14" s="53">
        <v>585</v>
      </c>
      <c r="AA14" s="53">
        <v>654</v>
      </c>
      <c r="AB14" s="53">
        <v>747</v>
      </c>
      <c r="AC14" s="53">
        <v>645</v>
      </c>
      <c r="AD14" s="53">
        <v>739</v>
      </c>
      <c r="AE14" s="53">
        <v>247</v>
      </c>
      <c r="AF14" s="165">
        <v>448</v>
      </c>
      <c r="AG14" s="88">
        <f>Heritage_Open_Days_events[[#This Row],[2021]]-Heritage_Open_Days_events[[#This Row],[2008]]</f>
        <v>8</v>
      </c>
      <c r="AH14" s="54">
        <f>Heritage_Open_Days_events[[#This Row],[Change 
2008 to 2021]]/Heritage_Open_Days_events[[#This Row],[2008]]</f>
        <v>1.8181818181818181E-2</v>
      </c>
      <c r="AI14" s="54">
        <f t="shared" si="0"/>
        <v>0.12754573696927857</v>
      </c>
      <c r="AJ14" s="89"/>
      <c r="AK14" s="21"/>
      <c r="AL14" s="21"/>
    </row>
    <row r="15" spans="1:38" x14ac:dyDescent="0.25">
      <c r="A15" s="21"/>
      <c r="B15" s="21"/>
      <c r="C15" s="21"/>
      <c r="D15" s="21"/>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165"/>
      <c r="AG15" s="88"/>
      <c r="AH15" s="54"/>
      <c r="AI15" s="54"/>
      <c r="AJ15" s="89"/>
      <c r="AK15" s="21"/>
      <c r="AL15" s="21"/>
    </row>
    <row r="16" spans="1:38" x14ac:dyDescent="0.25">
      <c r="A16" s="21" t="s">
        <v>88</v>
      </c>
      <c r="B16" s="21" t="s">
        <v>89</v>
      </c>
      <c r="C16" s="21"/>
      <c r="D16" s="21" t="s">
        <v>216</v>
      </c>
      <c r="E16" s="53">
        <v>380</v>
      </c>
      <c r="F16" s="53">
        <v>550</v>
      </c>
      <c r="G16" s="53">
        <v>561</v>
      </c>
      <c r="H16" s="53">
        <v>643</v>
      </c>
      <c r="I16" s="53">
        <v>675</v>
      </c>
      <c r="J16" s="53">
        <v>806</v>
      </c>
      <c r="K16" s="53">
        <v>911</v>
      </c>
      <c r="L16" s="53">
        <v>799</v>
      </c>
      <c r="M16" s="53">
        <v>796</v>
      </c>
      <c r="N16" s="53">
        <v>913</v>
      </c>
      <c r="O16" s="53">
        <v>1142</v>
      </c>
      <c r="P16" s="53">
        <v>1301</v>
      </c>
      <c r="Q16" s="53">
        <v>1361</v>
      </c>
      <c r="R16" s="53">
        <v>1407</v>
      </c>
      <c r="S16" s="53">
        <v>1607</v>
      </c>
      <c r="T16" s="53">
        <v>1435</v>
      </c>
      <c r="U16" s="53">
        <v>1458</v>
      </c>
      <c r="V16" s="53">
        <v>1458</v>
      </c>
      <c r="W16" s="53">
        <v>1422</v>
      </c>
      <c r="X16" s="53">
        <v>1508</v>
      </c>
      <c r="Y16" s="53">
        <v>1588</v>
      </c>
      <c r="Z16" s="53">
        <v>1684</v>
      </c>
      <c r="AA16" s="53">
        <v>2073</v>
      </c>
      <c r="AB16" s="53">
        <v>2131</v>
      </c>
      <c r="AC16" s="53">
        <v>2046</v>
      </c>
      <c r="AD16" s="53">
        <v>2159</v>
      </c>
      <c r="AE16" s="53">
        <v>769</v>
      </c>
      <c r="AF16" s="165" t="s">
        <v>71</v>
      </c>
      <c r="AG16" s="88" t="s">
        <v>71</v>
      </c>
      <c r="AH16" s="54" t="s">
        <v>71</v>
      </c>
      <c r="AI16" s="54" t="s">
        <v>71</v>
      </c>
      <c r="AJ16" s="89"/>
      <c r="AK16" s="21"/>
      <c r="AL16" s="21"/>
    </row>
    <row r="17" spans="1:38" ht="17.25" x14ac:dyDescent="0.25">
      <c r="A17" s="21" t="s">
        <v>88</v>
      </c>
      <c r="B17" s="21" t="s">
        <v>89</v>
      </c>
      <c r="C17" s="21"/>
      <c r="D17" s="21" t="s">
        <v>217</v>
      </c>
      <c r="E17" s="53">
        <v>150000</v>
      </c>
      <c r="F17" s="53">
        <v>375000</v>
      </c>
      <c r="G17" s="53">
        <v>512000</v>
      </c>
      <c r="H17" s="53">
        <v>457000</v>
      </c>
      <c r="I17" s="53">
        <v>600000</v>
      </c>
      <c r="J17" s="53">
        <v>712000</v>
      </c>
      <c r="K17" s="53">
        <v>800000</v>
      </c>
      <c r="L17" s="53">
        <v>650000</v>
      </c>
      <c r="M17" s="53">
        <v>650000</v>
      </c>
      <c r="N17" s="53">
        <v>800000</v>
      </c>
      <c r="O17" s="53">
        <v>800000</v>
      </c>
      <c r="P17" s="53">
        <v>850000</v>
      </c>
      <c r="Q17" s="53">
        <v>1000000</v>
      </c>
      <c r="R17" s="53">
        <v>900000</v>
      </c>
      <c r="S17" s="53">
        <v>950000</v>
      </c>
      <c r="T17" s="53">
        <v>1062000</v>
      </c>
      <c r="U17" s="53">
        <v>1172000</v>
      </c>
      <c r="V17" s="53" t="s">
        <v>71</v>
      </c>
      <c r="W17" s="53" t="s">
        <v>71</v>
      </c>
      <c r="X17" s="53" t="s">
        <v>71</v>
      </c>
      <c r="Y17" s="53" t="s">
        <v>71</v>
      </c>
      <c r="Z17" s="53" t="s">
        <v>71</v>
      </c>
      <c r="AA17" s="53" t="s">
        <v>71</v>
      </c>
      <c r="AB17" s="53" t="s">
        <v>71</v>
      </c>
      <c r="AC17" s="53" t="s">
        <v>71</v>
      </c>
      <c r="AD17" s="53" t="s">
        <v>218</v>
      </c>
      <c r="AE17" s="53" t="s">
        <v>218</v>
      </c>
      <c r="AF17" s="165">
        <v>738000</v>
      </c>
      <c r="AG17" s="88" t="s">
        <v>71</v>
      </c>
      <c r="AH17" s="54" t="s">
        <v>71</v>
      </c>
      <c r="AI17" s="54" t="s">
        <v>71</v>
      </c>
      <c r="AJ17" s="89"/>
      <c r="AK17" s="21"/>
      <c r="AL17" s="21"/>
    </row>
    <row r="18" spans="1:38" x14ac:dyDescent="0.25">
      <c r="A18" s="21" t="s">
        <v>88</v>
      </c>
      <c r="B18" s="21" t="s">
        <v>89</v>
      </c>
      <c r="C18" s="21"/>
      <c r="D18" s="21" t="s">
        <v>503</v>
      </c>
      <c r="E18" s="53" t="s">
        <v>71</v>
      </c>
      <c r="F18" s="53" t="s">
        <v>71</v>
      </c>
      <c r="G18" s="53" t="s">
        <v>71</v>
      </c>
      <c r="H18" s="53" t="s">
        <v>71</v>
      </c>
      <c r="I18" s="53" t="s">
        <v>71</v>
      </c>
      <c r="J18" s="53" t="s">
        <v>71</v>
      </c>
      <c r="K18" s="53" t="s">
        <v>71</v>
      </c>
      <c r="L18" s="53" t="s">
        <v>71</v>
      </c>
      <c r="M18" s="53" t="s">
        <v>71</v>
      </c>
      <c r="N18" s="53" t="s">
        <v>71</v>
      </c>
      <c r="O18" s="53" t="s">
        <v>71</v>
      </c>
      <c r="P18" s="53" t="s">
        <v>71</v>
      </c>
      <c r="Q18" s="53" t="s">
        <v>71</v>
      </c>
      <c r="R18" s="53" t="s">
        <v>71</v>
      </c>
      <c r="S18" s="53" t="s">
        <v>71</v>
      </c>
      <c r="T18" s="53" t="s">
        <v>71</v>
      </c>
      <c r="U18" s="53" t="s">
        <v>71</v>
      </c>
      <c r="V18" s="53">
        <v>1700000</v>
      </c>
      <c r="W18" s="53">
        <v>2000000</v>
      </c>
      <c r="X18" s="53">
        <v>2100000</v>
      </c>
      <c r="Y18" s="53">
        <v>3000000</v>
      </c>
      <c r="Z18" s="53">
        <v>3400000</v>
      </c>
      <c r="AA18" s="53">
        <v>3000000</v>
      </c>
      <c r="AB18" s="53">
        <v>2520000</v>
      </c>
      <c r="AC18" s="53">
        <v>3100000</v>
      </c>
      <c r="AD18" s="53">
        <v>2400000</v>
      </c>
      <c r="AE18" s="53">
        <v>168000</v>
      </c>
      <c r="AF18" s="165" t="s">
        <v>71</v>
      </c>
      <c r="AG18" s="88" t="s">
        <v>71</v>
      </c>
      <c r="AH18" s="54" t="s">
        <v>71</v>
      </c>
      <c r="AI18" s="54" t="s">
        <v>71</v>
      </c>
      <c r="AJ18" s="89"/>
      <c r="AK18" s="21"/>
      <c r="AL18" s="90"/>
    </row>
    <row r="19" spans="1:38" ht="17.25" x14ac:dyDescent="0.25">
      <c r="D19" t="s">
        <v>219</v>
      </c>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v>665000</v>
      </c>
      <c r="AF19" s="167" t="s">
        <v>71</v>
      </c>
      <c r="AG19" s="91" t="s">
        <v>71</v>
      </c>
      <c r="AH19" s="92" t="s">
        <v>71</v>
      </c>
      <c r="AI19" s="92" t="s">
        <v>71</v>
      </c>
      <c r="AJ19" s="93"/>
      <c r="AK19" s="21"/>
      <c r="AL19" s="90"/>
    </row>
    <row r="20" spans="1:38" ht="17.25" x14ac:dyDescent="0.25">
      <c r="A20" s="21" t="s">
        <v>88</v>
      </c>
      <c r="B20" s="21" t="s">
        <v>89</v>
      </c>
      <c r="C20" s="21"/>
      <c r="D20" s="21" t="s">
        <v>220</v>
      </c>
      <c r="E20" s="53" t="s">
        <v>71</v>
      </c>
      <c r="F20" s="53" t="s">
        <v>71</v>
      </c>
      <c r="G20" s="53" t="s">
        <v>71</v>
      </c>
      <c r="H20" s="53" t="s">
        <v>71</v>
      </c>
      <c r="I20" s="53" t="s">
        <v>71</v>
      </c>
      <c r="J20" s="53" t="s">
        <v>71</v>
      </c>
      <c r="K20" s="53" t="s">
        <v>71</v>
      </c>
      <c r="L20" s="53" t="s">
        <v>71</v>
      </c>
      <c r="M20" s="53" t="s">
        <v>71</v>
      </c>
      <c r="N20" s="53" t="s">
        <v>71</v>
      </c>
      <c r="O20" s="53" t="s">
        <v>71</v>
      </c>
      <c r="P20" s="53" t="s">
        <v>71</v>
      </c>
      <c r="Q20" s="53" t="s">
        <v>71</v>
      </c>
      <c r="R20" s="53" t="s">
        <v>71</v>
      </c>
      <c r="S20" s="53" t="s">
        <v>71</v>
      </c>
      <c r="T20" s="53" t="s">
        <v>71</v>
      </c>
      <c r="U20" s="53" t="s">
        <v>71</v>
      </c>
      <c r="V20" s="53" t="s">
        <v>71</v>
      </c>
      <c r="W20" s="53" t="s">
        <v>71</v>
      </c>
      <c r="X20" s="53" t="s">
        <v>71</v>
      </c>
      <c r="Y20" s="53">
        <v>39780</v>
      </c>
      <c r="Z20" s="53">
        <v>39608</v>
      </c>
      <c r="AA20" s="53">
        <v>40800</v>
      </c>
      <c r="AB20" s="53">
        <v>46400</v>
      </c>
      <c r="AC20" s="53">
        <v>49000</v>
      </c>
      <c r="AD20" s="53">
        <v>53000</v>
      </c>
      <c r="AE20" s="53">
        <v>11900</v>
      </c>
      <c r="AF20" s="165">
        <v>33100</v>
      </c>
      <c r="AG20" s="94" t="s">
        <v>71</v>
      </c>
      <c r="AH20" s="95" t="s">
        <v>71</v>
      </c>
      <c r="AI20" s="95" t="s">
        <v>71</v>
      </c>
      <c r="AJ20" s="96"/>
      <c r="AK20" s="21"/>
      <c r="AL20" s="21"/>
    </row>
    <row r="21" spans="1:38" x14ac:dyDescent="0.25">
      <c r="A21" s="21"/>
      <c r="B21" s="21"/>
      <c r="C21" s="21"/>
      <c r="D21" s="21"/>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90"/>
      <c r="AH21" s="90"/>
      <c r="AI21" s="21"/>
      <c r="AJ21" s="21"/>
      <c r="AK21" s="21"/>
    </row>
    <row r="22" spans="1:38" s="35" customFormat="1" ht="12" x14ac:dyDescent="0.25">
      <c r="B22" s="35" t="s">
        <v>221</v>
      </c>
    </row>
    <row r="23" spans="1:38" s="35" customFormat="1" ht="12" x14ac:dyDescent="0.25">
      <c r="B23" s="35" t="s">
        <v>222</v>
      </c>
    </row>
    <row r="24" spans="1:38" s="35" customFormat="1" ht="12" x14ac:dyDescent="0.25">
      <c r="B24" s="35" t="s">
        <v>223</v>
      </c>
    </row>
    <row r="25" spans="1:38" s="35" customFormat="1" ht="12" x14ac:dyDescent="0.25">
      <c r="B25" s="35" t="s">
        <v>501</v>
      </c>
    </row>
    <row r="26" spans="1:38" s="35" customFormat="1" ht="12" x14ac:dyDescent="0.25">
      <c r="B26" s="35" t="s">
        <v>502</v>
      </c>
    </row>
    <row r="27" spans="1:38" s="35" customFormat="1" ht="12" x14ac:dyDescent="0.25">
      <c r="B27" s="35" t="s">
        <v>224</v>
      </c>
    </row>
  </sheetData>
  <mergeCells count="1">
    <mergeCell ref="B3:G3"/>
  </mergeCells>
  <hyperlinks>
    <hyperlink ref="B1" location="'Contents'!B7" display="⇐ Return to contents" xr:uid="{13C0F7B9-FD1A-49A9-89EC-8DF4150705D1}"/>
  </hyperlinks>
  <pageMargins left="0.7" right="0.7" top="0.75" bottom="0.75" header="0.3" footer="0.3"/>
  <tableParts count="1">
    <tablePart r:id="rId1"/>
  </tableParts>
  <extLst>
    <ext xmlns:x14="http://schemas.microsoft.com/office/spreadsheetml/2009/9/main" uri="{05C60535-1F16-4fd2-B633-F4F36F0B64E0}">
      <x14:sparklineGroups xmlns:xm="http://schemas.microsoft.com/office/excel/2006/main">
        <x14:sparklineGroup displayEmptyCellsAs="gap" xr2:uid="{5CC7BCED-1BC9-4665-90E4-1F41336E86B3}">
          <x14:colorSeries rgb="FF376092"/>
          <x14:colorNegative rgb="FFD00000"/>
          <x14:colorAxis rgb="FF000000"/>
          <x14:colorMarkers rgb="FFD00000"/>
          <x14:colorFirst rgb="FFD00000"/>
          <x14:colorLast rgb="FFD00000"/>
          <x14:colorHigh rgb="FFD00000"/>
          <x14:colorLow rgb="FFD00000"/>
          <x14:sparklines>
            <x14:sparkline>
              <xm:f>'Heritage Open Days'!R6:AF6</xm:f>
              <xm:sqref>AJ6</xm:sqref>
            </x14:sparkline>
            <x14:sparkline>
              <xm:f>'Heritage Open Days'!R7:AF7</xm:f>
              <xm:sqref>AJ7</xm:sqref>
            </x14:sparkline>
            <x14:sparkline>
              <xm:f>'Heritage Open Days'!R8:AF8</xm:f>
              <xm:sqref>AJ8</xm:sqref>
            </x14:sparkline>
            <x14:sparkline>
              <xm:f>'Heritage Open Days'!R9:AF9</xm:f>
              <xm:sqref>AJ9</xm:sqref>
            </x14:sparkline>
            <x14:sparkline>
              <xm:f>'Heritage Open Days'!R10:AF10</xm:f>
              <xm:sqref>AJ10</xm:sqref>
            </x14:sparkline>
            <x14:sparkline>
              <xm:f>'Heritage Open Days'!R11:AF11</xm:f>
              <xm:sqref>AJ11</xm:sqref>
            </x14:sparkline>
            <x14:sparkline>
              <xm:f>'Heritage Open Days'!R12:AF12</xm:f>
              <xm:sqref>AJ12</xm:sqref>
            </x14:sparkline>
            <x14:sparkline>
              <xm:f>'Heritage Open Days'!R13:AF13</xm:f>
              <xm:sqref>AJ13</xm:sqref>
            </x14:sparkline>
            <x14:sparkline>
              <xm:f>'Heritage Open Days'!R14:AF14</xm:f>
              <xm:sqref>AJ14</xm:sqref>
            </x14:sparkline>
            <x14:sparkline>
              <xm:f>'Heritage Open Days'!R15:AF15</xm:f>
              <xm:sqref>AJ15</xm:sqref>
            </x14:sparkline>
            <x14:sparkline>
              <xm:f>'Heritage Open Days'!R16:AF16</xm:f>
              <xm:sqref>AJ16</xm:sqref>
            </x14:sparkline>
            <x14:sparkline>
              <xm:f>'Heritage Open Days'!R17:AF17</xm:f>
              <xm:sqref>AJ17</xm:sqref>
            </x14:sparkline>
            <x14:sparkline>
              <xm:f>'Heritage Open Days'!R18:AF18</xm:f>
              <xm:sqref>AJ18</xm:sqref>
            </x14:sparkline>
            <x14:sparkline>
              <xm:f>'Heritage Open Days'!R19:AF19</xm:f>
              <xm:sqref>AJ19</xm:sqref>
            </x14:sparkline>
            <x14:sparkline>
              <xm:f>'Heritage Open Days'!R20:AF20</xm:f>
              <xm:sqref>AJ20</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3BC05-3414-439A-B74D-C15B9F33DE1C}">
  <sheetPr codeName="Sheet6"/>
  <dimension ref="A1:T68"/>
  <sheetViews>
    <sheetView topLeftCell="D30" zoomScale="55" zoomScaleNormal="55" workbookViewId="0">
      <selection activeCell="Q12" sqref="Q12"/>
    </sheetView>
    <sheetView topLeftCell="B1" workbookViewId="1"/>
  </sheetViews>
  <sheetFormatPr defaultRowHeight="15" outlineLevelCol="1" x14ac:dyDescent="0.25"/>
  <cols>
    <col min="1" max="1" width="13" hidden="1" customWidth="1" outlineLevel="1"/>
    <col min="2" max="2" width="39.5703125" customWidth="1" collapsed="1"/>
    <col min="3" max="20" width="12.85546875" customWidth="1"/>
  </cols>
  <sheetData>
    <row r="1" spans="1:20" x14ac:dyDescent="0.25">
      <c r="A1" s="16"/>
      <c r="B1" s="19" t="s">
        <v>7</v>
      </c>
      <c r="C1" s="21"/>
      <c r="D1" s="21"/>
      <c r="E1" s="21"/>
      <c r="F1" s="21"/>
      <c r="G1" s="21"/>
      <c r="H1" s="21"/>
      <c r="I1" s="21"/>
      <c r="J1" s="21"/>
      <c r="K1" s="21"/>
      <c r="L1" s="21"/>
      <c r="M1" s="21"/>
      <c r="N1" s="21"/>
      <c r="O1" s="21"/>
      <c r="P1" s="21"/>
      <c r="Q1" s="21"/>
      <c r="R1" s="21"/>
    </row>
    <row r="2" spans="1:20" s="49" customFormat="1" ht="31.5" x14ac:dyDescent="0.5">
      <c r="A2" s="22"/>
      <c r="B2" s="22" t="s">
        <v>225</v>
      </c>
      <c r="C2" s="22"/>
      <c r="D2" s="22"/>
      <c r="E2" s="22"/>
      <c r="F2" s="22"/>
      <c r="G2" s="22"/>
      <c r="H2" s="22"/>
      <c r="I2" s="22"/>
      <c r="J2" s="22"/>
      <c r="K2" s="22"/>
      <c r="L2" s="22"/>
      <c r="M2" s="22"/>
      <c r="N2" s="22"/>
      <c r="O2" s="22"/>
      <c r="P2" s="22"/>
      <c r="Q2" s="22"/>
      <c r="R2" s="22"/>
    </row>
    <row r="3" spans="1:20" ht="75.599999999999994" customHeight="1" x14ac:dyDescent="0.25">
      <c r="A3" s="21"/>
      <c r="B3" s="219" t="s">
        <v>226</v>
      </c>
      <c r="C3" s="219"/>
      <c r="D3" s="219"/>
      <c r="E3" s="219"/>
      <c r="F3" s="219"/>
      <c r="G3" s="219"/>
      <c r="H3" s="21"/>
      <c r="I3" s="21"/>
      <c r="J3" s="21"/>
      <c r="K3" s="21"/>
      <c r="L3" s="21"/>
      <c r="M3" s="21"/>
      <c r="N3" s="21"/>
      <c r="O3" s="21"/>
      <c r="P3" s="21"/>
      <c r="Q3" s="21"/>
      <c r="R3" s="21"/>
    </row>
    <row r="4" spans="1:20" x14ac:dyDescent="0.25">
      <c r="A4" s="21"/>
      <c r="B4" s="21"/>
      <c r="C4" s="21"/>
      <c r="D4" s="21"/>
      <c r="E4" s="21"/>
      <c r="F4" s="21"/>
      <c r="G4" s="21"/>
      <c r="H4" s="21"/>
      <c r="I4" s="21"/>
      <c r="J4" s="21"/>
      <c r="K4" s="21"/>
      <c r="L4" s="21"/>
      <c r="M4" s="21"/>
      <c r="N4" s="21"/>
      <c r="O4" s="21"/>
      <c r="P4" s="21"/>
      <c r="Q4" s="21"/>
      <c r="R4" s="21"/>
    </row>
    <row r="5" spans="1:20" s="24" customFormat="1" ht="27.75" x14ac:dyDescent="0.45">
      <c r="A5" s="23"/>
      <c r="B5" s="23" t="s">
        <v>227</v>
      </c>
      <c r="C5" s="23"/>
      <c r="D5" s="23"/>
      <c r="E5" s="23"/>
      <c r="F5" s="23"/>
      <c r="G5" s="23"/>
      <c r="H5" s="23"/>
      <c r="I5" s="23"/>
      <c r="J5" s="23"/>
      <c r="K5" s="23"/>
      <c r="L5" s="23"/>
      <c r="M5" s="23"/>
      <c r="N5" s="23"/>
      <c r="O5" s="23"/>
      <c r="P5" s="23"/>
      <c r="Q5" s="23"/>
      <c r="R5" s="23"/>
    </row>
    <row r="6" spans="1:20" x14ac:dyDescent="0.25">
      <c r="A6" s="21"/>
      <c r="B6" s="21" t="s">
        <v>228</v>
      </c>
      <c r="C6" s="21"/>
      <c r="D6" s="21"/>
      <c r="E6" s="21"/>
      <c r="F6" s="21"/>
      <c r="G6" s="21"/>
      <c r="H6" s="21"/>
      <c r="I6" s="21"/>
      <c r="J6" s="21"/>
      <c r="K6" s="21"/>
      <c r="L6" s="21"/>
      <c r="M6" s="21"/>
      <c r="N6" s="21"/>
      <c r="O6" s="21"/>
      <c r="P6" s="21"/>
      <c r="Q6" s="21"/>
      <c r="R6" s="21"/>
    </row>
    <row r="7" spans="1:20" ht="18.75" x14ac:dyDescent="0.3">
      <c r="A7" s="21"/>
      <c r="B7" s="26" t="s">
        <v>229</v>
      </c>
      <c r="C7" s="21"/>
      <c r="D7" s="21"/>
      <c r="E7" s="21"/>
      <c r="F7" s="21"/>
      <c r="G7" s="21"/>
      <c r="H7" s="21"/>
      <c r="I7" s="21"/>
      <c r="J7" s="21"/>
      <c r="K7" s="21"/>
      <c r="L7" s="21"/>
      <c r="M7" s="21"/>
      <c r="N7" s="21"/>
      <c r="O7" s="21"/>
      <c r="P7" s="21"/>
      <c r="Q7" s="21"/>
      <c r="R7" s="21"/>
    </row>
    <row r="8" spans="1:20" x14ac:dyDescent="0.25">
      <c r="A8" s="21" t="s">
        <v>65</v>
      </c>
      <c r="B8" s="21" t="s">
        <v>230</v>
      </c>
      <c r="C8" s="21" t="s">
        <v>35</v>
      </c>
      <c r="D8" s="21" t="s">
        <v>36</v>
      </c>
      <c r="E8" s="21" t="s">
        <v>37</v>
      </c>
      <c r="F8" s="21" t="s">
        <v>38</v>
      </c>
      <c r="G8" s="21" t="s">
        <v>39</v>
      </c>
      <c r="H8" s="21" t="s">
        <v>40</v>
      </c>
      <c r="I8" s="21" t="s">
        <v>41</v>
      </c>
      <c r="J8" s="21" t="s">
        <v>42</v>
      </c>
      <c r="K8" s="21" t="s">
        <v>43</v>
      </c>
      <c r="L8" s="21" t="s">
        <v>44</v>
      </c>
      <c r="M8" s="21" t="s">
        <v>45</v>
      </c>
      <c r="N8" s="21" t="s">
        <v>46</v>
      </c>
      <c r="O8" s="21" t="s">
        <v>47</v>
      </c>
      <c r="P8" s="21" t="s">
        <v>48</v>
      </c>
      <c r="Q8" s="21" t="s">
        <v>49</v>
      </c>
      <c r="R8" s="21" t="s">
        <v>50</v>
      </c>
      <c r="S8" s="21" t="s">
        <v>231</v>
      </c>
      <c r="T8" s="21" t="s">
        <v>53</v>
      </c>
    </row>
    <row r="9" spans="1:20" x14ac:dyDescent="0.25">
      <c r="A9" s="50" t="s">
        <v>232</v>
      </c>
      <c r="B9" s="12" t="s">
        <v>233</v>
      </c>
      <c r="C9" s="53">
        <v>0</v>
      </c>
      <c r="D9" s="53">
        <v>0</v>
      </c>
      <c r="E9" s="53">
        <v>0</v>
      </c>
      <c r="F9" s="53">
        <v>0</v>
      </c>
      <c r="G9" s="53">
        <v>1809</v>
      </c>
      <c r="H9" s="53">
        <v>1785</v>
      </c>
      <c r="I9" s="53">
        <v>1762</v>
      </c>
      <c r="J9" s="53">
        <v>1755</v>
      </c>
      <c r="K9" s="53">
        <v>1740</v>
      </c>
      <c r="L9" s="53">
        <v>1730</v>
      </c>
      <c r="M9" s="53">
        <v>1719</v>
      </c>
      <c r="N9" s="53">
        <v>1722</v>
      </c>
      <c r="O9" s="53">
        <v>1734</v>
      </c>
      <c r="P9" s="53">
        <v>1753</v>
      </c>
      <c r="Q9" s="53">
        <v>1742</v>
      </c>
      <c r="R9" s="53">
        <v>1741</v>
      </c>
      <c r="S9" s="165">
        <v>1736</v>
      </c>
      <c r="T9" s="55"/>
    </row>
    <row r="10" spans="1:20" x14ac:dyDescent="0.25">
      <c r="A10" s="97"/>
      <c r="B10" s="98" t="s">
        <v>234</v>
      </c>
      <c r="C10" s="53">
        <v>0</v>
      </c>
      <c r="D10" s="53">
        <v>0</v>
      </c>
      <c r="E10" s="53">
        <v>0</v>
      </c>
      <c r="F10" s="53">
        <v>0</v>
      </c>
      <c r="G10" s="53">
        <v>1634</v>
      </c>
      <c r="H10" s="53">
        <v>1713</v>
      </c>
      <c r="I10" s="53">
        <v>1699</v>
      </c>
      <c r="J10" s="53">
        <v>1680</v>
      </c>
      <c r="K10" s="53">
        <v>1627</v>
      </c>
      <c r="L10" s="53">
        <v>1593</v>
      </c>
      <c r="M10" s="53">
        <v>1566</v>
      </c>
      <c r="N10" s="53">
        <v>1551</v>
      </c>
      <c r="O10" s="53">
        <v>1581</v>
      </c>
      <c r="P10" s="53">
        <v>1574</v>
      </c>
      <c r="Q10" s="53">
        <v>1572</v>
      </c>
      <c r="R10" s="53">
        <v>1571</v>
      </c>
      <c r="S10" s="165">
        <v>1612</v>
      </c>
      <c r="T10" s="55"/>
    </row>
    <row r="11" spans="1:20" x14ac:dyDescent="0.25">
      <c r="A11" s="97"/>
      <c r="B11" s="98" t="s">
        <v>235</v>
      </c>
      <c r="C11" s="53">
        <v>0</v>
      </c>
      <c r="D11" s="53">
        <v>0</v>
      </c>
      <c r="E11" s="53">
        <v>0</v>
      </c>
      <c r="F11" s="53">
        <v>0</v>
      </c>
      <c r="G11" s="53">
        <v>175</v>
      </c>
      <c r="H11" s="53">
        <v>72</v>
      </c>
      <c r="I11" s="53">
        <v>63</v>
      </c>
      <c r="J11" s="53">
        <v>75</v>
      </c>
      <c r="K11" s="53">
        <v>113</v>
      </c>
      <c r="L11" s="53">
        <v>137</v>
      </c>
      <c r="M11" s="53">
        <v>153</v>
      </c>
      <c r="N11" s="53">
        <v>171</v>
      </c>
      <c r="O11" s="53">
        <v>153</v>
      </c>
      <c r="P11" s="53">
        <v>179</v>
      </c>
      <c r="Q11" s="53">
        <v>170</v>
      </c>
      <c r="R11" s="53">
        <v>170</v>
      </c>
      <c r="S11" s="165">
        <v>124</v>
      </c>
      <c r="T11" s="55"/>
    </row>
    <row r="12" spans="1:20" x14ac:dyDescent="0.25">
      <c r="A12" s="97"/>
      <c r="B12" s="98" t="s">
        <v>236</v>
      </c>
      <c r="C12" s="53">
        <v>0</v>
      </c>
      <c r="D12" s="53">
        <v>0</v>
      </c>
      <c r="E12" s="53">
        <v>0</v>
      </c>
      <c r="F12" s="53">
        <v>0</v>
      </c>
      <c r="G12" s="53">
        <v>1</v>
      </c>
      <c r="H12" s="53">
        <v>1</v>
      </c>
      <c r="I12" s="53">
        <v>1</v>
      </c>
      <c r="J12" s="53">
        <v>0</v>
      </c>
      <c r="K12" s="53">
        <v>2</v>
      </c>
      <c r="L12" s="53">
        <v>4</v>
      </c>
      <c r="M12" s="53">
        <v>4</v>
      </c>
      <c r="N12" s="53">
        <v>3</v>
      </c>
      <c r="O12" s="53">
        <v>3</v>
      </c>
      <c r="P12" s="53">
        <v>3</v>
      </c>
      <c r="Q12" s="53">
        <v>3</v>
      </c>
      <c r="R12" s="53">
        <v>3</v>
      </c>
      <c r="S12" s="165">
        <v>22</v>
      </c>
      <c r="T12" s="55"/>
    </row>
    <row r="13" spans="1:20" x14ac:dyDescent="0.25">
      <c r="A13" s="50" t="s">
        <v>88</v>
      </c>
      <c r="B13" s="12" t="s">
        <v>89</v>
      </c>
      <c r="C13" s="53">
        <v>0</v>
      </c>
      <c r="D13" s="53">
        <v>0</v>
      </c>
      <c r="E13" s="53">
        <v>0</v>
      </c>
      <c r="F13" s="53">
        <v>0</v>
      </c>
      <c r="G13" s="53">
        <v>1382</v>
      </c>
      <c r="H13" s="53">
        <v>1369</v>
      </c>
      <c r="I13" s="53">
        <v>1347</v>
      </c>
      <c r="J13" s="53">
        <v>1340</v>
      </c>
      <c r="K13" s="53">
        <v>1328</v>
      </c>
      <c r="L13" s="53">
        <v>1315</v>
      </c>
      <c r="M13" s="53">
        <v>1306</v>
      </c>
      <c r="N13" s="53">
        <v>1313</v>
      </c>
      <c r="O13" s="53">
        <v>1318</v>
      </c>
      <c r="P13" s="53">
        <v>1331</v>
      </c>
      <c r="Q13" s="53">
        <v>1322</v>
      </c>
      <c r="R13" s="53">
        <v>1321</v>
      </c>
      <c r="S13" s="165">
        <v>1321</v>
      </c>
      <c r="T13" s="55"/>
    </row>
    <row r="14" spans="1:20" x14ac:dyDescent="0.25">
      <c r="A14" s="53" t="s">
        <v>69</v>
      </c>
      <c r="B14" s="21" t="s">
        <v>70</v>
      </c>
      <c r="C14" s="53">
        <v>0</v>
      </c>
      <c r="D14" s="53">
        <v>0</v>
      </c>
      <c r="E14" s="53">
        <v>0</v>
      </c>
      <c r="F14" s="53">
        <v>0</v>
      </c>
      <c r="G14" s="53">
        <v>68</v>
      </c>
      <c r="H14" s="53">
        <v>66</v>
      </c>
      <c r="I14" s="53">
        <v>63</v>
      </c>
      <c r="J14" s="53">
        <v>63</v>
      </c>
      <c r="K14" s="53">
        <v>64</v>
      </c>
      <c r="L14" s="53">
        <v>65</v>
      </c>
      <c r="M14" s="53">
        <v>63</v>
      </c>
      <c r="N14" s="53">
        <v>63</v>
      </c>
      <c r="O14" s="53">
        <v>64</v>
      </c>
      <c r="P14" s="53">
        <v>63</v>
      </c>
      <c r="Q14" s="53">
        <v>63</v>
      </c>
      <c r="R14" s="53">
        <v>63</v>
      </c>
      <c r="S14" s="165">
        <v>63</v>
      </c>
      <c r="T14" s="55"/>
    </row>
    <row r="15" spans="1:20" x14ac:dyDescent="0.25">
      <c r="A15" s="53" t="s">
        <v>72</v>
      </c>
      <c r="B15" s="21" t="s">
        <v>73</v>
      </c>
      <c r="C15" s="53">
        <v>0</v>
      </c>
      <c r="D15" s="53">
        <v>0</v>
      </c>
      <c r="E15" s="53">
        <v>0</v>
      </c>
      <c r="F15" s="53">
        <v>0</v>
      </c>
      <c r="G15" s="53">
        <v>150</v>
      </c>
      <c r="H15" s="53">
        <v>151</v>
      </c>
      <c r="I15" s="53">
        <v>149</v>
      </c>
      <c r="J15" s="53">
        <v>149</v>
      </c>
      <c r="K15" s="53">
        <v>146</v>
      </c>
      <c r="L15" s="53">
        <v>144</v>
      </c>
      <c r="M15" s="53">
        <v>140</v>
      </c>
      <c r="N15" s="53">
        <v>140</v>
      </c>
      <c r="O15" s="53">
        <v>140</v>
      </c>
      <c r="P15" s="53">
        <v>139</v>
      </c>
      <c r="Q15" s="53">
        <v>138</v>
      </c>
      <c r="R15" s="53">
        <v>138</v>
      </c>
      <c r="S15" s="165">
        <v>138</v>
      </c>
      <c r="T15" s="55"/>
    </row>
    <row r="16" spans="1:20" x14ac:dyDescent="0.25">
      <c r="A16" s="53" t="s">
        <v>74</v>
      </c>
      <c r="B16" s="21" t="s">
        <v>75</v>
      </c>
      <c r="C16" s="53">
        <v>0</v>
      </c>
      <c r="D16" s="53">
        <v>0</v>
      </c>
      <c r="E16" s="53">
        <v>0</v>
      </c>
      <c r="F16" s="53">
        <v>0</v>
      </c>
      <c r="G16" s="53">
        <v>154</v>
      </c>
      <c r="H16" s="53">
        <v>155</v>
      </c>
      <c r="I16" s="53">
        <v>153</v>
      </c>
      <c r="J16" s="53">
        <v>152</v>
      </c>
      <c r="K16" s="53">
        <v>149</v>
      </c>
      <c r="L16" s="53">
        <v>144</v>
      </c>
      <c r="M16" s="53">
        <v>142</v>
      </c>
      <c r="N16" s="53">
        <v>141</v>
      </c>
      <c r="O16" s="53">
        <v>141</v>
      </c>
      <c r="P16" s="53">
        <v>144</v>
      </c>
      <c r="Q16" s="53">
        <v>140</v>
      </c>
      <c r="R16" s="53">
        <v>139</v>
      </c>
      <c r="S16" s="165">
        <v>137</v>
      </c>
      <c r="T16" s="55"/>
    </row>
    <row r="17" spans="1:20" x14ac:dyDescent="0.25">
      <c r="A17" s="53" t="s">
        <v>78</v>
      </c>
      <c r="B17" s="21" t="s">
        <v>79</v>
      </c>
      <c r="C17" s="53">
        <v>0</v>
      </c>
      <c r="D17" s="53">
        <v>0</v>
      </c>
      <c r="E17" s="53">
        <v>0</v>
      </c>
      <c r="F17" s="53">
        <v>0</v>
      </c>
      <c r="G17" s="53">
        <v>143</v>
      </c>
      <c r="H17" s="53">
        <v>146</v>
      </c>
      <c r="I17" s="53">
        <v>144</v>
      </c>
      <c r="J17" s="53">
        <v>143</v>
      </c>
      <c r="K17" s="53">
        <v>143</v>
      </c>
      <c r="L17" s="53">
        <v>138</v>
      </c>
      <c r="M17" s="53">
        <v>137</v>
      </c>
      <c r="N17" s="53">
        <v>135</v>
      </c>
      <c r="O17" s="53">
        <v>131</v>
      </c>
      <c r="P17" s="53">
        <v>132</v>
      </c>
      <c r="Q17" s="53">
        <v>131</v>
      </c>
      <c r="R17" s="53">
        <v>131</v>
      </c>
      <c r="S17" s="165">
        <v>131</v>
      </c>
      <c r="T17" s="55"/>
    </row>
    <row r="18" spans="1:20" x14ac:dyDescent="0.25">
      <c r="A18" s="53" t="s">
        <v>76</v>
      </c>
      <c r="B18" s="21" t="s">
        <v>77</v>
      </c>
      <c r="C18" s="53">
        <v>0</v>
      </c>
      <c r="D18" s="53">
        <v>0</v>
      </c>
      <c r="E18" s="53">
        <v>0</v>
      </c>
      <c r="F18" s="53">
        <v>0</v>
      </c>
      <c r="G18" s="53">
        <v>98</v>
      </c>
      <c r="H18" s="53">
        <v>103</v>
      </c>
      <c r="I18" s="53">
        <v>102</v>
      </c>
      <c r="J18" s="53">
        <v>102</v>
      </c>
      <c r="K18" s="53">
        <v>102</v>
      </c>
      <c r="L18" s="53">
        <v>100</v>
      </c>
      <c r="M18" s="53">
        <v>99</v>
      </c>
      <c r="N18" s="53">
        <v>104</v>
      </c>
      <c r="O18" s="53">
        <v>106</v>
      </c>
      <c r="P18" s="53">
        <v>107</v>
      </c>
      <c r="Q18" s="53">
        <v>107</v>
      </c>
      <c r="R18" s="53">
        <v>107</v>
      </c>
      <c r="S18" s="165">
        <v>109</v>
      </c>
      <c r="T18" s="55"/>
    </row>
    <row r="19" spans="1:20" x14ac:dyDescent="0.25">
      <c r="A19" s="53" t="s">
        <v>80</v>
      </c>
      <c r="B19" s="21" t="s">
        <v>81</v>
      </c>
      <c r="C19" s="53">
        <v>0</v>
      </c>
      <c r="D19" s="53">
        <v>0</v>
      </c>
      <c r="E19" s="53">
        <v>0</v>
      </c>
      <c r="F19" s="53">
        <v>0</v>
      </c>
      <c r="G19" s="53">
        <v>169</v>
      </c>
      <c r="H19" s="53">
        <v>167</v>
      </c>
      <c r="I19" s="53">
        <v>164</v>
      </c>
      <c r="J19" s="53">
        <v>162</v>
      </c>
      <c r="K19" s="53">
        <v>158</v>
      </c>
      <c r="L19" s="53">
        <v>162</v>
      </c>
      <c r="M19" s="53">
        <v>161</v>
      </c>
      <c r="N19" s="53">
        <v>163</v>
      </c>
      <c r="O19" s="53">
        <v>162</v>
      </c>
      <c r="P19" s="53">
        <v>163</v>
      </c>
      <c r="Q19" s="53">
        <v>160</v>
      </c>
      <c r="R19" s="53">
        <v>160</v>
      </c>
      <c r="S19" s="165">
        <v>164</v>
      </c>
      <c r="T19" s="55"/>
    </row>
    <row r="20" spans="1:20" x14ac:dyDescent="0.25">
      <c r="A20" s="53" t="s">
        <v>82</v>
      </c>
      <c r="B20" s="21" t="s">
        <v>83</v>
      </c>
      <c r="C20" s="53">
        <v>0</v>
      </c>
      <c r="D20" s="53">
        <v>0</v>
      </c>
      <c r="E20" s="53">
        <v>0</v>
      </c>
      <c r="F20" s="53">
        <v>0</v>
      </c>
      <c r="G20" s="53">
        <v>144</v>
      </c>
      <c r="H20" s="53">
        <v>141</v>
      </c>
      <c r="I20" s="53">
        <v>139</v>
      </c>
      <c r="J20" s="53">
        <v>139</v>
      </c>
      <c r="K20" s="53">
        <v>137</v>
      </c>
      <c r="L20" s="53">
        <v>134</v>
      </c>
      <c r="M20" s="53">
        <v>134</v>
      </c>
      <c r="N20" s="53">
        <v>134</v>
      </c>
      <c r="O20" s="53">
        <v>131</v>
      </c>
      <c r="P20" s="53">
        <v>133</v>
      </c>
      <c r="Q20" s="53">
        <v>133</v>
      </c>
      <c r="R20" s="53">
        <v>133</v>
      </c>
      <c r="S20" s="165">
        <v>131</v>
      </c>
      <c r="T20" s="55"/>
    </row>
    <row r="21" spans="1:20" x14ac:dyDescent="0.25">
      <c r="A21" s="53" t="s">
        <v>84</v>
      </c>
      <c r="B21" s="21" t="s">
        <v>85</v>
      </c>
      <c r="C21" s="53">
        <v>0</v>
      </c>
      <c r="D21" s="53">
        <v>0</v>
      </c>
      <c r="E21" s="53">
        <v>0</v>
      </c>
      <c r="F21" s="53">
        <v>0</v>
      </c>
      <c r="G21" s="53">
        <v>252</v>
      </c>
      <c r="H21" s="53">
        <v>243</v>
      </c>
      <c r="I21" s="53">
        <v>239</v>
      </c>
      <c r="J21" s="53">
        <v>236</v>
      </c>
      <c r="K21" s="53">
        <v>236</v>
      </c>
      <c r="L21" s="53">
        <v>234</v>
      </c>
      <c r="M21" s="53">
        <v>235</v>
      </c>
      <c r="N21" s="53">
        <v>234</v>
      </c>
      <c r="O21" s="53">
        <v>237</v>
      </c>
      <c r="P21" s="53">
        <v>240</v>
      </c>
      <c r="Q21" s="53">
        <v>242</v>
      </c>
      <c r="R21" s="53">
        <v>242</v>
      </c>
      <c r="S21" s="165">
        <v>240</v>
      </c>
      <c r="T21" s="55"/>
    </row>
    <row r="22" spans="1:20" x14ac:dyDescent="0.25">
      <c r="A22" s="53" t="s">
        <v>86</v>
      </c>
      <c r="B22" s="21" t="s">
        <v>87</v>
      </c>
      <c r="C22" s="53">
        <v>0</v>
      </c>
      <c r="D22" s="53">
        <v>0</v>
      </c>
      <c r="E22" s="53">
        <v>0</v>
      </c>
      <c r="F22" s="53">
        <v>0</v>
      </c>
      <c r="G22" s="53">
        <v>204</v>
      </c>
      <c r="H22" s="53">
        <v>197</v>
      </c>
      <c r="I22" s="53">
        <v>194</v>
      </c>
      <c r="J22" s="53">
        <v>194</v>
      </c>
      <c r="K22" s="53">
        <v>193</v>
      </c>
      <c r="L22" s="53">
        <v>194</v>
      </c>
      <c r="M22" s="53">
        <v>195</v>
      </c>
      <c r="N22" s="53">
        <v>199</v>
      </c>
      <c r="O22" s="53">
        <v>206</v>
      </c>
      <c r="P22" s="53">
        <v>210</v>
      </c>
      <c r="Q22" s="53">
        <v>208</v>
      </c>
      <c r="R22" s="53">
        <v>208</v>
      </c>
      <c r="S22" s="165">
        <v>208</v>
      </c>
      <c r="T22" s="55"/>
    </row>
    <row r="23" spans="1:20" x14ac:dyDescent="0.25">
      <c r="A23" s="53"/>
      <c r="B23" s="21"/>
      <c r="C23" s="53"/>
      <c r="D23" s="53"/>
      <c r="E23" s="53"/>
      <c r="F23" s="53"/>
      <c r="G23" s="53"/>
      <c r="H23" s="53"/>
      <c r="I23" s="53"/>
      <c r="J23" s="53"/>
      <c r="K23" s="53"/>
      <c r="L23" s="53"/>
      <c r="M23" s="53"/>
      <c r="N23" s="53"/>
      <c r="O23" s="53"/>
      <c r="P23" s="53"/>
      <c r="Q23" s="21"/>
      <c r="R23" s="21"/>
    </row>
    <row r="24" spans="1:20" s="24" customFormat="1" ht="27.75" x14ac:dyDescent="0.45">
      <c r="A24" s="23"/>
      <c r="B24" s="23" t="s">
        <v>237</v>
      </c>
      <c r="C24" s="23"/>
      <c r="D24" s="23"/>
      <c r="E24" s="23"/>
      <c r="F24" s="23"/>
      <c r="G24" s="23"/>
      <c r="H24" s="23"/>
      <c r="I24" s="23"/>
      <c r="J24" s="23"/>
      <c r="K24" s="23"/>
      <c r="L24" s="23"/>
      <c r="M24" s="23"/>
      <c r="N24" s="23"/>
      <c r="O24" s="23"/>
      <c r="P24" s="23"/>
      <c r="Q24" s="23"/>
      <c r="R24" s="23"/>
    </row>
    <row r="25" spans="1:20" x14ac:dyDescent="0.25">
      <c r="A25" s="21"/>
      <c r="B25" s="21" t="s">
        <v>238</v>
      </c>
      <c r="C25" s="21"/>
      <c r="D25" s="21"/>
      <c r="E25" s="21"/>
      <c r="F25" s="21"/>
      <c r="G25" s="21"/>
      <c r="H25" s="21"/>
      <c r="I25" s="21"/>
      <c r="J25" s="21"/>
      <c r="K25" s="21"/>
      <c r="L25" s="21"/>
      <c r="M25" s="21"/>
      <c r="N25" s="21"/>
      <c r="O25" s="21"/>
      <c r="P25" s="21"/>
      <c r="Q25" s="21"/>
      <c r="R25" s="21"/>
    </row>
    <row r="26" spans="1:20" s="27" customFormat="1" ht="21" x14ac:dyDescent="0.3">
      <c r="A26" s="26"/>
      <c r="B26" s="26" t="s">
        <v>239</v>
      </c>
      <c r="C26" s="26"/>
      <c r="D26" s="26"/>
      <c r="E26" s="26"/>
      <c r="F26" s="26"/>
      <c r="G26" s="26"/>
      <c r="H26" s="26"/>
      <c r="I26" s="26"/>
      <c r="J26" s="26"/>
      <c r="K26" s="26"/>
      <c r="L26" s="26"/>
      <c r="M26" s="26"/>
      <c r="N26" s="26"/>
      <c r="O26" s="26"/>
      <c r="P26" s="26"/>
      <c r="Q26" s="26"/>
      <c r="R26" s="26"/>
    </row>
    <row r="27" spans="1:20" x14ac:dyDescent="0.25">
      <c r="A27" s="21" t="s">
        <v>65</v>
      </c>
      <c r="B27" s="21" t="s">
        <v>240</v>
      </c>
      <c r="C27" s="21" t="s">
        <v>35</v>
      </c>
      <c r="D27" s="21" t="s">
        <v>36</v>
      </c>
      <c r="E27" s="21" t="s">
        <v>37</v>
      </c>
      <c r="F27" s="21" t="s">
        <v>38</v>
      </c>
      <c r="G27" s="21" t="s">
        <v>39</v>
      </c>
      <c r="H27" s="21" t="s">
        <v>40</v>
      </c>
      <c r="I27" s="21" t="s">
        <v>41</v>
      </c>
      <c r="J27" s="21" t="s">
        <v>241</v>
      </c>
      <c r="K27" s="21" t="s">
        <v>242</v>
      </c>
      <c r="L27" s="21" t="s">
        <v>43</v>
      </c>
      <c r="M27" s="21" t="s">
        <v>45</v>
      </c>
      <c r="N27" s="21" t="s">
        <v>46</v>
      </c>
      <c r="O27" s="21" t="s">
        <v>47</v>
      </c>
      <c r="P27" s="21" t="s">
        <v>48</v>
      </c>
      <c r="Q27" t="s">
        <v>49</v>
      </c>
      <c r="R27" t="s">
        <v>50</v>
      </c>
      <c r="S27" s="21"/>
      <c r="T27" s="21"/>
    </row>
    <row r="28" spans="1:20" x14ac:dyDescent="0.25">
      <c r="A28" s="21" t="s">
        <v>69</v>
      </c>
      <c r="B28" s="21" t="s">
        <v>70</v>
      </c>
      <c r="C28" s="53">
        <v>0</v>
      </c>
      <c r="D28" s="53">
        <v>0</v>
      </c>
      <c r="E28" s="53">
        <v>0</v>
      </c>
      <c r="F28" s="53">
        <v>0</v>
      </c>
      <c r="G28" s="53">
        <v>5</v>
      </c>
      <c r="H28" s="53">
        <v>5</v>
      </c>
      <c r="I28" s="53">
        <v>5</v>
      </c>
      <c r="J28" s="53">
        <v>5</v>
      </c>
      <c r="K28" s="53">
        <v>5</v>
      </c>
      <c r="L28" s="53">
        <v>5</v>
      </c>
      <c r="M28" s="53">
        <v>6</v>
      </c>
      <c r="N28" s="53">
        <v>6</v>
      </c>
      <c r="O28" s="53">
        <v>6</v>
      </c>
      <c r="P28" s="53">
        <v>6</v>
      </c>
      <c r="Q28" s="74">
        <v>6</v>
      </c>
      <c r="R28" s="167">
        <v>6</v>
      </c>
      <c r="S28" s="21"/>
      <c r="T28" s="21"/>
    </row>
    <row r="29" spans="1:20" x14ac:dyDescent="0.25">
      <c r="A29" s="21" t="s">
        <v>72</v>
      </c>
      <c r="B29" s="21" t="s">
        <v>73</v>
      </c>
      <c r="C29" s="53">
        <v>0</v>
      </c>
      <c r="D29" s="53">
        <v>0</v>
      </c>
      <c r="E29" s="53">
        <v>0</v>
      </c>
      <c r="F29" s="53">
        <v>0</v>
      </c>
      <c r="G29" s="53">
        <v>12</v>
      </c>
      <c r="H29" s="53">
        <v>13</v>
      </c>
      <c r="I29" s="53">
        <v>13</v>
      </c>
      <c r="J29" s="53">
        <v>13</v>
      </c>
      <c r="K29" s="53">
        <v>14</v>
      </c>
      <c r="L29" s="53">
        <v>12</v>
      </c>
      <c r="M29" s="53">
        <v>14</v>
      </c>
      <c r="N29" s="53">
        <v>14</v>
      </c>
      <c r="O29" s="53">
        <v>15</v>
      </c>
      <c r="P29" s="53">
        <v>15</v>
      </c>
      <c r="Q29" s="74">
        <v>15</v>
      </c>
      <c r="R29" s="167">
        <v>15</v>
      </c>
      <c r="S29" s="21"/>
      <c r="T29" s="21"/>
    </row>
    <row r="30" spans="1:20" x14ac:dyDescent="0.25">
      <c r="A30" s="21" t="s">
        <v>74</v>
      </c>
      <c r="B30" s="21" t="s">
        <v>75</v>
      </c>
      <c r="C30" s="53">
        <v>0</v>
      </c>
      <c r="D30" s="53">
        <v>0</v>
      </c>
      <c r="E30" s="53">
        <v>0</v>
      </c>
      <c r="F30" s="53">
        <v>0</v>
      </c>
      <c r="G30" s="53">
        <v>7</v>
      </c>
      <c r="H30" s="53">
        <v>7</v>
      </c>
      <c r="I30" s="53">
        <v>7</v>
      </c>
      <c r="J30" s="53">
        <v>7</v>
      </c>
      <c r="K30" s="53">
        <v>7</v>
      </c>
      <c r="L30" s="53">
        <v>7</v>
      </c>
      <c r="M30" s="53">
        <v>7</v>
      </c>
      <c r="N30" s="53">
        <v>7</v>
      </c>
      <c r="O30" s="53">
        <v>7</v>
      </c>
      <c r="P30" s="53">
        <v>7</v>
      </c>
      <c r="Q30" s="74">
        <v>7</v>
      </c>
      <c r="R30" s="167">
        <v>7</v>
      </c>
      <c r="S30" s="21"/>
      <c r="T30" s="21"/>
    </row>
    <row r="31" spans="1:20" x14ac:dyDescent="0.25">
      <c r="A31" s="21" t="s">
        <v>78</v>
      </c>
      <c r="B31" s="21" t="s">
        <v>79</v>
      </c>
      <c r="C31" s="53">
        <v>0</v>
      </c>
      <c r="D31" s="53">
        <v>0</v>
      </c>
      <c r="E31" s="53">
        <v>0</v>
      </c>
      <c r="F31" s="53">
        <v>0</v>
      </c>
      <c r="G31" s="53">
        <v>11</v>
      </c>
      <c r="H31" s="53">
        <v>11</v>
      </c>
      <c r="I31" s="53">
        <v>13</v>
      </c>
      <c r="J31" s="53">
        <v>13</v>
      </c>
      <c r="K31" s="53">
        <v>13</v>
      </c>
      <c r="L31" s="53">
        <v>11</v>
      </c>
      <c r="M31" s="53">
        <v>14</v>
      </c>
      <c r="N31" s="53">
        <v>14</v>
      </c>
      <c r="O31" s="53">
        <v>14</v>
      </c>
      <c r="P31" s="53">
        <v>14</v>
      </c>
      <c r="Q31" s="74">
        <v>14</v>
      </c>
      <c r="R31" s="167">
        <v>14</v>
      </c>
      <c r="S31" s="21"/>
      <c r="T31" s="21"/>
    </row>
    <row r="32" spans="1:20" x14ac:dyDescent="0.25">
      <c r="A32" s="21" t="s">
        <v>76</v>
      </c>
      <c r="B32" s="21" t="s">
        <v>77</v>
      </c>
      <c r="C32" s="53">
        <v>0</v>
      </c>
      <c r="D32" s="53">
        <v>0</v>
      </c>
      <c r="E32" s="53">
        <v>0</v>
      </c>
      <c r="F32" s="53">
        <v>0</v>
      </c>
      <c r="G32" s="53">
        <v>5</v>
      </c>
      <c r="H32" s="53">
        <v>6</v>
      </c>
      <c r="I32" s="53">
        <v>6</v>
      </c>
      <c r="J32" s="53">
        <v>6</v>
      </c>
      <c r="K32" s="53">
        <v>6</v>
      </c>
      <c r="L32" s="53">
        <v>6</v>
      </c>
      <c r="M32" s="53">
        <v>7</v>
      </c>
      <c r="N32" s="53">
        <v>7</v>
      </c>
      <c r="O32" s="53">
        <v>7</v>
      </c>
      <c r="P32" s="53">
        <v>7</v>
      </c>
      <c r="Q32" s="74">
        <v>7</v>
      </c>
      <c r="R32" s="167">
        <v>7</v>
      </c>
      <c r="S32" s="21"/>
      <c r="T32" s="21"/>
    </row>
    <row r="33" spans="1:20" x14ac:dyDescent="0.25">
      <c r="A33" s="21" t="s">
        <v>80</v>
      </c>
      <c r="B33" s="21" t="s">
        <v>81</v>
      </c>
      <c r="C33" s="53">
        <v>0</v>
      </c>
      <c r="D33" s="53">
        <v>0</v>
      </c>
      <c r="E33" s="53">
        <v>0</v>
      </c>
      <c r="F33" s="53">
        <v>0</v>
      </c>
      <c r="G33" s="53">
        <v>11</v>
      </c>
      <c r="H33" s="53">
        <v>11</v>
      </c>
      <c r="I33" s="53">
        <v>11</v>
      </c>
      <c r="J33" s="53">
        <v>11</v>
      </c>
      <c r="K33" s="53">
        <v>11</v>
      </c>
      <c r="L33" s="53">
        <v>11</v>
      </c>
      <c r="M33" s="53">
        <v>11</v>
      </c>
      <c r="N33" s="53">
        <v>11</v>
      </c>
      <c r="O33" s="53">
        <v>11</v>
      </c>
      <c r="P33" s="53">
        <v>11</v>
      </c>
      <c r="Q33" s="74">
        <v>11</v>
      </c>
      <c r="R33" s="167">
        <v>11</v>
      </c>
      <c r="S33" s="21"/>
      <c r="T33" s="21"/>
    </row>
    <row r="34" spans="1:20" x14ac:dyDescent="0.25">
      <c r="A34" s="21" t="s">
        <v>82</v>
      </c>
      <c r="B34" s="21" t="s">
        <v>83</v>
      </c>
      <c r="C34" s="53">
        <v>0</v>
      </c>
      <c r="D34" s="53">
        <v>0</v>
      </c>
      <c r="E34" s="53">
        <v>0</v>
      </c>
      <c r="F34" s="53">
        <v>0</v>
      </c>
      <c r="G34" s="53">
        <v>28</v>
      </c>
      <c r="H34" s="53">
        <v>29</v>
      </c>
      <c r="I34" s="53">
        <v>32</v>
      </c>
      <c r="J34" s="53">
        <v>31</v>
      </c>
      <c r="K34" s="53">
        <v>31</v>
      </c>
      <c r="L34" s="53">
        <v>29</v>
      </c>
      <c r="M34" s="53">
        <v>32</v>
      </c>
      <c r="N34" s="53">
        <v>32</v>
      </c>
      <c r="O34" s="53">
        <v>33</v>
      </c>
      <c r="P34" s="53">
        <v>33</v>
      </c>
      <c r="Q34" s="74">
        <v>34</v>
      </c>
      <c r="R34" s="167">
        <v>34</v>
      </c>
      <c r="S34" s="21"/>
      <c r="T34" s="21"/>
    </row>
    <row r="35" spans="1:20" x14ac:dyDescent="0.25">
      <c r="A35" s="21" t="s">
        <v>84</v>
      </c>
      <c r="B35" s="21" t="s">
        <v>85</v>
      </c>
      <c r="C35" s="53">
        <v>0</v>
      </c>
      <c r="D35" s="53">
        <v>0</v>
      </c>
      <c r="E35" s="53">
        <v>0</v>
      </c>
      <c r="F35" s="53">
        <v>0</v>
      </c>
      <c r="G35" s="53">
        <v>14</v>
      </c>
      <c r="H35" s="53">
        <v>14</v>
      </c>
      <c r="I35" s="53">
        <v>14</v>
      </c>
      <c r="J35" s="53">
        <v>14</v>
      </c>
      <c r="K35" s="53">
        <v>14</v>
      </c>
      <c r="L35" s="53">
        <v>14</v>
      </c>
      <c r="M35" s="53">
        <v>14</v>
      </c>
      <c r="N35" s="53">
        <v>14</v>
      </c>
      <c r="O35" s="53">
        <v>14</v>
      </c>
      <c r="P35" s="53">
        <v>14</v>
      </c>
      <c r="Q35" s="74">
        <v>14</v>
      </c>
      <c r="R35" s="167">
        <v>14</v>
      </c>
      <c r="S35" s="21"/>
      <c r="T35" s="21"/>
    </row>
    <row r="36" spans="1:20" x14ac:dyDescent="0.25">
      <c r="A36" s="21" t="s">
        <v>86</v>
      </c>
      <c r="B36" s="21" t="s">
        <v>87</v>
      </c>
      <c r="C36" s="53">
        <v>0</v>
      </c>
      <c r="D36" s="53">
        <v>0</v>
      </c>
      <c r="E36" s="53">
        <v>0</v>
      </c>
      <c r="F36" s="53">
        <v>0</v>
      </c>
      <c r="G36" s="53">
        <v>11</v>
      </c>
      <c r="H36" s="53">
        <v>11</v>
      </c>
      <c r="I36" s="53">
        <v>11</v>
      </c>
      <c r="J36" s="53">
        <v>11</v>
      </c>
      <c r="K36" s="53">
        <v>11</v>
      </c>
      <c r="L36" s="53">
        <v>12</v>
      </c>
      <c r="M36" s="53">
        <v>13</v>
      </c>
      <c r="N36" s="53">
        <v>13</v>
      </c>
      <c r="O36" s="53">
        <v>14</v>
      </c>
      <c r="P36" s="53">
        <v>15</v>
      </c>
      <c r="Q36" s="74">
        <v>16</v>
      </c>
      <c r="R36" s="167">
        <v>17</v>
      </c>
      <c r="S36" s="21"/>
      <c r="T36" s="21"/>
    </row>
    <row r="37" spans="1:20" s="12" customFormat="1" x14ac:dyDescent="0.25">
      <c r="A37" s="12" t="s">
        <v>88</v>
      </c>
      <c r="B37" s="12" t="s">
        <v>89</v>
      </c>
      <c r="C37" s="50">
        <v>0</v>
      </c>
      <c r="D37" s="50">
        <v>0</v>
      </c>
      <c r="E37" s="50">
        <v>0</v>
      </c>
      <c r="F37" s="50">
        <v>0</v>
      </c>
      <c r="G37" s="50">
        <v>104</v>
      </c>
      <c r="H37" s="50">
        <v>107</v>
      </c>
      <c r="I37" s="50">
        <v>112</v>
      </c>
      <c r="J37" s="50">
        <v>111</v>
      </c>
      <c r="K37" s="50">
        <v>112</v>
      </c>
      <c r="L37" s="50">
        <v>107</v>
      </c>
      <c r="M37" s="50">
        <v>118</v>
      </c>
      <c r="N37" s="50">
        <v>118</v>
      </c>
      <c r="O37" s="50">
        <v>121</v>
      </c>
      <c r="P37" s="50">
        <v>122</v>
      </c>
      <c r="Q37" s="50">
        <v>124</v>
      </c>
      <c r="R37" s="164">
        <v>125</v>
      </c>
    </row>
    <row r="38" spans="1:20" x14ac:dyDescent="0.25">
      <c r="A38" s="21"/>
      <c r="B38" s="21"/>
      <c r="C38" s="53"/>
      <c r="D38" s="53"/>
      <c r="E38" s="53"/>
      <c r="F38" s="53"/>
      <c r="G38" s="53"/>
      <c r="H38" s="53"/>
      <c r="I38" s="53"/>
      <c r="J38" s="53"/>
      <c r="K38" s="53"/>
      <c r="L38" s="53"/>
      <c r="M38" s="53"/>
      <c r="N38" s="53"/>
      <c r="O38" s="53"/>
      <c r="P38" s="53"/>
      <c r="Q38" s="21"/>
      <c r="R38" s="175"/>
    </row>
    <row r="39" spans="1:20" s="27" customFormat="1" ht="21" x14ac:dyDescent="0.3">
      <c r="A39" s="26"/>
      <c r="B39" s="26" t="s">
        <v>243</v>
      </c>
      <c r="C39" s="26"/>
      <c r="D39" s="26"/>
      <c r="E39" s="26"/>
      <c r="F39" s="26"/>
      <c r="G39" s="26"/>
      <c r="H39" s="26"/>
      <c r="I39" s="26"/>
      <c r="J39" s="26"/>
      <c r="K39" s="26"/>
      <c r="L39" s="26"/>
      <c r="M39" s="26"/>
      <c r="N39" s="26"/>
      <c r="O39" s="26"/>
      <c r="P39" s="26"/>
      <c r="Q39" s="26"/>
      <c r="R39" s="26"/>
    </row>
    <row r="40" spans="1:20" x14ac:dyDescent="0.25">
      <c r="A40" s="21" t="s">
        <v>65</v>
      </c>
      <c r="B40" s="21" t="s">
        <v>240</v>
      </c>
      <c r="C40" s="21" t="s">
        <v>35</v>
      </c>
      <c r="D40" s="21" t="s">
        <v>36</v>
      </c>
      <c r="E40" s="21" t="s">
        <v>37</v>
      </c>
      <c r="F40" s="21" t="s">
        <v>38</v>
      </c>
      <c r="G40" s="21" t="s">
        <v>244</v>
      </c>
      <c r="H40" s="21" t="s">
        <v>245</v>
      </c>
      <c r="I40" s="21" t="s">
        <v>246</v>
      </c>
      <c r="J40" s="21" t="s">
        <v>241</v>
      </c>
      <c r="K40" s="21" t="s">
        <v>242</v>
      </c>
      <c r="L40" s="21" t="s">
        <v>43</v>
      </c>
      <c r="M40" s="21" t="s">
        <v>45</v>
      </c>
      <c r="N40" s="21" t="s">
        <v>46</v>
      </c>
      <c r="O40" s="21" t="s">
        <v>47</v>
      </c>
      <c r="P40" s="21" t="s">
        <v>48</v>
      </c>
      <c r="Q40" t="s">
        <v>49</v>
      </c>
      <c r="R40" t="s">
        <v>50</v>
      </c>
      <c r="S40" s="21"/>
      <c r="T40" s="21"/>
    </row>
    <row r="41" spans="1:20" x14ac:dyDescent="0.25">
      <c r="A41" s="21" t="s">
        <v>69</v>
      </c>
      <c r="B41" s="21" t="s">
        <v>70</v>
      </c>
      <c r="C41" s="53">
        <v>0</v>
      </c>
      <c r="D41" s="53">
        <v>0</v>
      </c>
      <c r="E41" s="53">
        <v>0</v>
      </c>
      <c r="F41" s="53">
        <v>0</v>
      </c>
      <c r="G41" s="53">
        <v>9</v>
      </c>
      <c r="H41" s="53">
        <v>9</v>
      </c>
      <c r="I41" s="53">
        <v>9</v>
      </c>
      <c r="J41" s="53">
        <v>9</v>
      </c>
      <c r="K41" s="53">
        <v>9</v>
      </c>
      <c r="L41" s="53">
        <v>9</v>
      </c>
      <c r="M41" s="53">
        <v>10</v>
      </c>
      <c r="N41" s="53">
        <v>10</v>
      </c>
      <c r="O41" s="53">
        <v>10</v>
      </c>
      <c r="P41" s="53">
        <v>10</v>
      </c>
      <c r="Q41" s="74">
        <v>10</v>
      </c>
      <c r="R41" s="167">
        <v>10</v>
      </c>
      <c r="S41" s="21"/>
      <c r="T41" s="21"/>
    </row>
    <row r="42" spans="1:20" x14ac:dyDescent="0.25">
      <c r="A42" s="21" t="s">
        <v>72</v>
      </c>
      <c r="B42" s="21" t="s">
        <v>73</v>
      </c>
      <c r="C42" s="53">
        <v>0</v>
      </c>
      <c r="D42" s="53">
        <v>0</v>
      </c>
      <c r="E42" s="53">
        <v>0</v>
      </c>
      <c r="F42" s="53">
        <v>0</v>
      </c>
      <c r="G42" s="53">
        <v>14</v>
      </c>
      <c r="H42" s="53">
        <v>15</v>
      </c>
      <c r="I42" s="53">
        <v>15</v>
      </c>
      <c r="J42" s="53">
        <v>15</v>
      </c>
      <c r="K42" s="53">
        <v>16</v>
      </c>
      <c r="L42" s="53">
        <v>16</v>
      </c>
      <c r="M42" s="53">
        <v>16</v>
      </c>
      <c r="N42" s="53">
        <v>16</v>
      </c>
      <c r="O42" s="53">
        <v>17</v>
      </c>
      <c r="P42" s="53">
        <v>17</v>
      </c>
      <c r="Q42" s="74">
        <v>17</v>
      </c>
      <c r="R42" s="167">
        <v>17</v>
      </c>
      <c r="S42" s="21"/>
      <c r="T42" s="21"/>
    </row>
    <row r="43" spans="1:20" x14ac:dyDescent="0.25">
      <c r="A43" s="21" t="s">
        <v>74</v>
      </c>
      <c r="B43" s="21" t="s">
        <v>75</v>
      </c>
      <c r="C43" s="53">
        <v>0</v>
      </c>
      <c r="D43" s="53">
        <v>0</v>
      </c>
      <c r="E43" s="53">
        <v>0</v>
      </c>
      <c r="F43" s="53">
        <v>0</v>
      </c>
      <c r="G43" s="53">
        <v>12</v>
      </c>
      <c r="H43" s="53">
        <v>12</v>
      </c>
      <c r="I43" s="53">
        <v>12</v>
      </c>
      <c r="J43" s="53">
        <v>12</v>
      </c>
      <c r="K43" s="53">
        <v>12</v>
      </c>
      <c r="L43" s="53">
        <v>12</v>
      </c>
      <c r="M43" s="53">
        <v>12</v>
      </c>
      <c r="N43" s="53">
        <v>12</v>
      </c>
      <c r="O43" s="53">
        <v>12</v>
      </c>
      <c r="P43" s="53">
        <v>12</v>
      </c>
      <c r="Q43" s="74">
        <v>12</v>
      </c>
      <c r="R43" s="167">
        <v>12</v>
      </c>
      <c r="S43" s="21"/>
      <c r="T43" s="21"/>
    </row>
    <row r="44" spans="1:20" x14ac:dyDescent="0.25">
      <c r="A44" s="21" t="s">
        <v>78</v>
      </c>
      <c r="B44" s="21" t="s">
        <v>79</v>
      </c>
      <c r="C44" s="53">
        <v>0</v>
      </c>
      <c r="D44" s="53">
        <v>0</v>
      </c>
      <c r="E44" s="53">
        <v>0</v>
      </c>
      <c r="F44" s="53">
        <v>0</v>
      </c>
      <c r="G44" s="53">
        <v>20</v>
      </c>
      <c r="H44" s="53">
        <v>20</v>
      </c>
      <c r="I44" s="53">
        <v>22</v>
      </c>
      <c r="J44" s="53">
        <v>22</v>
      </c>
      <c r="K44" s="53">
        <v>22</v>
      </c>
      <c r="L44" s="53">
        <v>22</v>
      </c>
      <c r="M44" s="53">
        <v>23</v>
      </c>
      <c r="N44" s="53">
        <v>23</v>
      </c>
      <c r="O44" s="53">
        <v>23</v>
      </c>
      <c r="P44" s="53">
        <v>23</v>
      </c>
      <c r="Q44" s="74">
        <v>23</v>
      </c>
      <c r="R44" s="167">
        <v>23</v>
      </c>
      <c r="S44" s="21"/>
      <c r="T44" s="21"/>
    </row>
    <row r="45" spans="1:20" x14ac:dyDescent="0.25">
      <c r="A45" s="21" t="s">
        <v>76</v>
      </c>
      <c r="B45" s="21" t="s">
        <v>77</v>
      </c>
      <c r="C45" s="53">
        <v>0</v>
      </c>
      <c r="D45" s="53">
        <v>0</v>
      </c>
      <c r="E45" s="53">
        <v>0</v>
      </c>
      <c r="F45" s="53">
        <v>0</v>
      </c>
      <c r="G45" s="53">
        <v>6</v>
      </c>
      <c r="H45" s="53">
        <v>7</v>
      </c>
      <c r="I45" s="53">
        <v>5</v>
      </c>
      <c r="J45" s="53">
        <v>5</v>
      </c>
      <c r="K45" s="53">
        <v>7</v>
      </c>
      <c r="L45" s="53">
        <v>8</v>
      </c>
      <c r="M45" s="53">
        <v>8</v>
      </c>
      <c r="N45" s="53">
        <v>8</v>
      </c>
      <c r="O45" s="53">
        <v>8</v>
      </c>
      <c r="P45" s="53">
        <v>8</v>
      </c>
      <c r="Q45" s="74">
        <v>8</v>
      </c>
      <c r="R45" s="167">
        <v>8</v>
      </c>
      <c r="S45" s="21"/>
      <c r="T45" s="21"/>
    </row>
    <row r="46" spans="1:20" x14ac:dyDescent="0.25">
      <c r="A46" s="21" t="s">
        <v>80</v>
      </c>
      <c r="B46" s="21" t="s">
        <v>81</v>
      </c>
      <c r="C46" s="53">
        <v>0</v>
      </c>
      <c r="D46" s="53">
        <v>0</v>
      </c>
      <c r="E46" s="53">
        <v>0</v>
      </c>
      <c r="F46" s="53">
        <v>0</v>
      </c>
      <c r="G46" s="53">
        <v>11</v>
      </c>
      <c r="H46" s="53">
        <v>11</v>
      </c>
      <c r="I46" s="53">
        <v>11</v>
      </c>
      <c r="J46" s="53">
        <v>11</v>
      </c>
      <c r="K46" s="53">
        <v>11</v>
      </c>
      <c r="L46" s="53">
        <v>11</v>
      </c>
      <c r="M46" s="53">
        <v>11</v>
      </c>
      <c r="N46" s="53">
        <v>11</v>
      </c>
      <c r="O46" s="53">
        <v>11</v>
      </c>
      <c r="P46" s="53">
        <v>11</v>
      </c>
      <c r="Q46" s="74">
        <v>11</v>
      </c>
      <c r="R46" s="167">
        <v>11</v>
      </c>
      <c r="S46" s="21"/>
      <c r="T46" s="21"/>
    </row>
    <row r="47" spans="1:20" x14ac:dyDescent="0.25">
      <c r="A47" s="21" t="s">
        <v>82</v>
      </c>
      <c r="B47" s="21" t="s">
        <v>83</v>
      </c>
      <c r="C47" s="53">
        <v>0</v>
      </c>
      <c r="D47" s="53">
        <v>0</v>
      </c>
      <c r="E47" s="53">
        <v>0</v>
      </c>
      <c r="F47" s="53">
        <v>0</v>
      </c>
      <c r="G47" s="53">
        <v>29</v>
      </c>
      <c r="H47" s="53">
        <v>30</v>
      </c>
      <c r="I47" s="53">
        <v>33</v>
      </c>
      <c r="J47" s="53">
        <v>32</v>
      </c>
      <c r="K47" s="53">
        <v>32</v>
      </c>
      <c r="L47" s="53">
        <v>33</v>
      </c>
      <c r="M47" s="53">
        <v>33</v>
      </c>
      <c r="N47" s="53">
        <v>33</v>
      </c>
      <c r="O47" s="53">
        <v>34</v>
      </c>
      <c r="P47" s="53">
        <v>34</v>
      </c>
      <c r="Q47" s="74">
        <v>35</v>
      </c>
      <c r="R47" s="167">
        <v>35</v>
      </c>
      <c r="S47" s="21"/>
      <c r="T47" s="21"/>
    </row>
    <row r="48" spans="1:20" x14ac:dyDescent="0.25">
      <c r="A48" s="21" t="s">
        <v>84</v>
      </c>
      <c r="B48" s="21" t="s">
        <v>85</v>
      </c>
      <c r="C48" s="53">
        <v>0</v>
      </c>
      <c r="D48" s="53">
        <v>0</v>
      </c>
      <c r="E48" s="53">
        <v>0</v>
      </c>
      <c r="F48" s="53">
        <v>0</v>
      </c>
      <c r="G48" s="53">
        <v>19</v>
      </c>
      <c r="H48" s="53">
        <v>19</v>
      </c>
      <c r="I48" s="53">
        <v>19</v>
      </c>
      <c r="J48" s="53">
        <v>19</v>
      </c>
      <c r="K48" s="53">
        <v>19</v>
      </c>
      <c r="L48" s="53">
        <v>19</v>
      </c>
      <c r="M48" s="53">
        <v>19</v>
      </c>
      <c r="N48" s="53">
        <v>19</v>
      </c>
      <c r="O48" s="53">
        <v>19</v>
      </c>
      <c r="P48" s="53">
        <v>20</v>
      </c>
      <c r="Q48" s="74">
        <v>20</v>
      </c>
      <c r="R48" s="167">
        <v>20</v>
      </c>
      <c r="S48" s="21"/>
      <c r="T48" s="21"/>
    </row>
    <row r="49" spans="1:20" x14ac:dyDescent="0.25">
      <c r="A49" s="21" t="s">
        <v>86</v>
      </c>
      <c r="B49" s="21" t="s">
        <v>87</v>
      </c>
      <c r="C49" s="53">
        <v>0</v>
      </c>
      <c r="D49" s="53">
        <v>0</v>
      </c>
      <c r="E49" s="53">
        <v>0</v>
      </c>
      <c r="F49" s="53">
        <v>0</v>
      </c>
      <c r="G49" s="53">
        <v>14</v>
      </c>
      <c r="H49" s="53">
        <v>14</v>
      </c>
      <c r="I49" s="53">
        <v>14</v>
      </c>
      <c r="J49" s="53">
        <v>14</v>
      </c>
      <c r="K49" s="53">
        <v>14</v>
      </c>
      <c r="L49" s="53">
        <v>15</v>
      </c>
      <c r="M49" s="53">
        <v>16</v>
      </c>
      <c r="N49" s="53">
        <v>16</v>
      </c>
      <c r="O49" s="53">
        <v>17</v>
      </c>
      <c r="P49" s="53">
        <v>19</v>
      </c>
      <c r="Q49" s="74">
        <v>20</v>
      </c>
      <c r="R49" s="167">
        <v>21</v>
      </c>
      <c r="S49" s="21"/>
      <c r="T49" s="21"/>
    </row>
    <row r="50" spans="1:20" s="12" customFormat="1" x14ac:dyDescent="0.25">
      <c r="A50" s="12" t="s">
        <v>88</v>
      </c>
      <c r="B50" s="12" t="s">
        <v>89</v>
      </c>
      <c r="C50" s="50">
        <v>0</v>
      </c>
      <c r="D50" s="50">
        <v>0</v>
      </c>
      <c r="E50" s="50">
        <v>0</v>
      </c>
      <c r="F50" s="50">
        <v>0</v>
      </c>
      <c r="G50" s="50">
        <v>132</v>
      </c>
      <c r="H50" s="50">
        <v>135</v>
      </c>
      <c r="I50" s="50">
        <v>140</v>
      </c>
      <c r="J50" s="50">
        <v>139</v>
      </c>
      <c r="K50" s="50">
        <v>142</v>
      </c>
      <c r="L50" s="50">
        <v>142</v>
      </c>
      <c r="M50" s="50">
        <v>146</v>
      </c>
      <c r="N50" s="50">
        <v>146</v>
      </c>
      <c r="O50" s="50">
        <v>151</v>
      </c>
      <c r="P50" s="50">
        <v>154</v>
      </c>
      <c r="Q50" s="50">
        <v>156</v>
      </c>
      <c r="R50" s="164">
        <v>157</v>
      </c>
    </row>
    <row r="51" spans="1:20" x14ac:dyDescent="0.25">
      <c r="A51" s="21"/>
      <c r="B51" s="21"/>
      <c r="C51" s="21"/>
      <c r="D51" s="21"/>
      <c r="E51" s="21"/>
      <c r="F51" s="21"/>
      <c r="G51" s="21"/>
      <c r="H51" s="21"/>
      <c r="I51" s="21"/>
      <c r="J51" s="21"/>
      <c r="K51" s="21"/>
      <c r="L51" s="21"/>
      <c r="M51" s="21"/>
      <c r="N51" s="21"/>
      <c r="O51" s="21"/>
      <c r="P51" s="21"/>
      <c r="Q51" s="21"/>
      <c r="R51" s="175"/>
    </row>
    <row r="52" spans="1:20" s="24" customFormat="1" ht="27.75" x14ac:dyDescent="0.45">
      <c r="A52" s="23"/>
      <c r="B52" s="23" t="s">
        <v>247</v>
      </c>
      <c r="C52" s="23"/>
      <c r="D52" s="23"/>
      <c r="E52" s="23"/>
      <c r="F52" s="23"/>
      <c r="G52" s="23"/>
      <c r="H52" s="23"/>
      <c r="I52" s="23"/>
      <c r="J52" s="23"/>
      <c r="K52" s="23"/>
      <c r="L52" s="23"/>
      <c r="M52" s="23"/>
      <c r="N52" s="23"/>
      <c r="O52" s="23"/>
      <c r="P52" s="23"/>
      <c r="Q52" s="23"/>
      <c r="R52" s="176"/>
    </row>
    <row r="53" spans="1:20" x14ac:dyDescent="0.25">
      <c r="A53" s="21"/>
      <c r="B53" s="21" t="s">
        <v>248</v>
      </c>
      <c r="C53" s="21"/>
      <c r="D53" s="21"/>
      <c r="E53" s="21"/>
      <c r="F53" s="21"/>
      <c r="G53" s="21"/>
      <c r="H53" s="21"/>
      <c r="I53" s="21"/>
      <c r="J53" s="21"/>
      <c r="K53" s="21"/>
      <c r="L53" s="21"/>
      <c r="M53" s="21"/>
      <c r="N53" s="21"/>
      <c r="O53" s="21"/>
      <c r="P53" s="21"/>
      <c r="Q53" s="21"/>
      <c r="R53" s="21"/>
    </row>
    <row r="54" spans="1:20" s="27" customFormat="1" ht="21" x14ac:dyDescent="0.3">
      <c r="A54" s="26"/>
      <c r="B54" s="26" t="s">
        <v>249</v>
      </c>
      <c r="C54" s="26"/>
      <c r="D54" s="26"/>
      <c r="E54" s="26"/>
      <c r="F54" s="26"/>
      <c r="G54" s="26"/>
      <c r="H54" s="26"/>
      <c r="I54" s="26"/>
      <c r="J54" s="26"/>
      <c r="K54" s="26"/>
      <c r="L54" s="26"/>
      <c r="M54" s="26"/>
      <c r="N54" s="26"/>
      <c r="O54" s="26"/>
      <c r="P54" s="26"/>
      <c r="Q54" s="26"/>
      <c r="R54" s="26"/>
    </row>
    <row r="55" spans="1:20" x14ac:dyDescent="0.25">
      <c r="A55" s="21" t="s">
        <v>65</v>
      </c>
      <c r="B55" s="21" t="s">
        <v>240</v>
      </c>
      <c r="C55" s="21" t="s">
        <v>149</v>
      </c>
      <c r="D55" s="21" t="s">
        <v>115</v>
      </c>
      <c r="E55" s="21" t="s">
        <v>95</v>
      </c>
      <c r="F55" s="21" t="s">
        <v>96</v>
      </c>
      <c r="G55" s="21" t="s">
        <v>97</v>
      </c>
      <c r="H55" s="21" t="s">
        <v>98</v>
      </c>
      <c r="I55" s="21" t="s">
        <v>99</v>
      </c>
      <c r="J55" s="21"/>
      <c r="K55" s="21"/>
      <c r="L55" s="21"/>
      <c r="M55" s="21"/>
      <c r="N55" s="21"/>
      <c r="O55" s="21"/>
      <c r="P55" s="21"/>
      <c r="Q55" s="21"/>
      <c r="R55" s="21"/>
    </row>
    <row r="56" spans="1:20" x14ac:dyDescent="0.25">
      <c r="A56" s="21" t="s">
        <v>69</v>
      </c>
      <c r="B56" s="21" t="s">
        <v>70</v>
      </c>
      <c r="C56" s="53"/>
      <c r="D56" s="53">
        <v>1993011</v>
      </c>
      <c r="E56" s="53">
        <v>1987665</v>
      </c>
      <c r="F56" s="53">
        <v>1986511</v>
      </c>
      <c r="G56" s="53">
        <v>2850415</v>
      </c>
      <c r="H56" s="53">
        <v>2654775</v>
      </c>
      <c r="I56" s="53">
        <v>2592727</v>
      </c>
      <c r="J56" s="21"/>
      <c r="K56" s="21"/>
      <c r="L56" s="21"/>
      <c r="M56" s="21"/>
      <c r="N56" s="21"/>
      <c r="O56" s="21"/>
      <c r="P56" s="21"/>
      <c r="Q56" s="21"/>
      <c r="R56" s="21"/>
    </row>
    <row r="57" spans="1:20" x14ac:dyDescent="0.25">
      <c r="A57" s="21" t="s">
        <v>72</v>
      </c>
      <c r="B57" s="21" t="s">
        <v>73</v>
      </c>
      <c r="C57" s="53"/>
      <c r="D57" s="53">
        <v>1364294</v>
      </c>
      <c r="E57" s="53">
        <v>1524133</v>
      </c>
      <c r="F57" s="53">
        <v>1703435</v>
      </c>
      <c r="G57" s="53">
        <v>1755084</v>
      </c>
      <c r="H57" s="53">
        <v>1719221</v>
      </c>
      <c r="I57" s="53">
        <v>1714714</v>
      </c>
      <c r="J57" s="21"/>
      <c r="K57" s="21"/>
      <c r="L57" s="21"/>
      <c r="M57" s="21"/>
      <c r="N57" s="21"/>
      <c r="O57" s="21"/>
      <c r="P57" s="21"/>
      <c r="Q57" s="21"/>
      <c r="R57" s="21"/>
    </row>
    <row r="58" spans="1:20" x14ac:dyDescent="0.25">
      <c r="A58" s="21" t="s">
        <v>74</v>
      </c>
      <c r="B58" s="21" t="s">
        <v>75</v>
      </c>
      <c r="C58" s="53"/>
      <c r="D58" s="53">
        <v>2474685</v>
      </c>
      <c r="E58" s="53">
        <v>2827291</v>
      </c>
      <c r="F58" s="53">
        <v>3415939</v>
      </c>
      <c r="G58" s="53">
        <v>3375922</v>
      </c>
      <c r="H58" s="53">
        <v>3502541</v>
      </c>
      <c r="I58" s="53">
        <v>3699778</v>
      </c>
      <c r="J58" s="21"/>
      <c r="K58" s="21"/>
      <c r="L58" s="21"/>
      <c r="M58" s="21"/>
      <c r="N58" s="21"/>
      <c r="O58" s="21"/>
      <c r="P58" s="21"/>
      <c r="Q58" s="21"/>
      <c r="R58" s="21"/>
    </row>
    <row r="59" spans="1:20" x14ac:dyDescent="0.25">
      <c r="A59" s="21" t="s">
        <v>76</v>
      </c>
      <c r="B59" s="21" t="s">
        <v>77</v>
      </c>
      <c r="C59" s="53"/>
      <c r="D59" s="53">
        <v>1406027</v>
      </c>
      <c r="E59" s="53">
        <v>1795520</v>
      </c>
      <c r="F59" s="53">
        <v>1720293</v>
      </c>
      <c r="G59" s="53">
        <v>1828835</v>
      </c>
      <c r="H59" s="53">
        <v>1714530</v>
      </c>
      <c r="I59" s="53">
        <v>1709880</v>
      </c>
      <c r="J59" s="21"/>
      <c r="K59" s="21"/>
      <c r="L59" s="21"/>
      <c r="M59" s="21"/>
      <c r="N59" s="21"/>
      <c r="O59" s="21"/>
      <c r="P59" s="21"/>
      <c r="Q59" s="21"/>
      <c r="R59" s="21"/>
    </row>
    <row r="60" spans="1:20" x14ac:dyDescent="0.25">
      <c r="A60" s="21" t="s">
        <v>78</v>
      </c>
      <c r="B60" s="21" t="s">
        <v>79</v>
      </c>
      <c r="C60" s="53"/>
      <c r="D60" s="53">
        <v>1600882</v>
      </c>
      <c r="E60" s="53">
        <v>1651265</v>
      </c>
      <c r="F60" s="53">
        <v>1852524</v>
      </c>
      <c r="G60" s="53">
        <v>2289836</v>
      </c>
      <c r="H60" s="53">
        <v>2288945</v>
      </c>
      <c r="I60" s="53">
        <v>2121045</v>
      </c>
      <c r="J60" s="21"/>
      <c r="K60" s="21"/>
      <c r="L60" s="21"/>
      <c r="M60" s="21"/>
      <c r="N60" s="21"/>
      <c r="O60" s="21"/>
      <c r="P60" s="21"/>
      <c r="Q60" s="21"/>
      <c r="R60" s="21"/>
    </row>
    <row r="61" spans="1:20" x14ac:dyDescent="0.25">
      <c r="A61" s="21" t="s">
        <v>80</v>
      </c>
      <c r="B61" s="21" t="s">
        <v>81</v>
      </c>
      <c r="C61" s="53"/>
      <c r="D61" s="53">
        <v>909534</v>
      </c>
      <c r="E61" s="53">
        <v>891667</v>
      </c>
      <c r="F61" s="53">
        <v>1117302</v>
      </c>
      <c r="G61" s="53">
        <v>1235251</v>
      </c>
      <c r="H61" s="53">
        <v>1225783</v>
      </c>
      <c r="I61" s="53">
        <v>1332371</v>
      </c>
      <c r="J61" s="21"/>
      <c r="K61" s="21"/>
      <c r="L61" s="21"/>
      <c r="M61" s="21"/>
      <c r="N61" s="21"/>
      <c r="O61" s="21"/>
      <c r="P61" s="21"/>
      <c r="Q61" s="21"/>
      <c r="R61" s="21"/>
    </row>
    <row r="62" spans="1:20" x14ac:dyDescent="0.25">
      <c r="A62" s="21" t="s">
        <v>82</v>
      </c>
      <c r="B62" s="21" t="s">
        <v>83</v>
      </c>
      <c r="C62" s="53"/>
      <c r="D62" s="53">
        <v>978559</v>
      </c>
      <c r="E62" s="53">
        <v>1141489</v>
      </c>
      <c r="F62" s="53">
        <v>1301633</v>
      </c>
      <c r="G62" s="53">
        <v>1356824</v>
      </c>
      <c r="H62" s="53">
        <v>1627738</v>
      </c>
      <c r="I62" s="53">
        <v>1498277</v>
      </c>
      <c r="J62" s="21"/>
      <c r="K62" s="21"/>
      <c r="L62" s="21"/>
      <c r="M62" s="21"/>
      <c r="N62" s="21"/>
      <c r="O62" s="21"/>
      <c r="P62" s="21"/>
      <c r="Q62" s="21"/>
      <c r="R62" s="21"/>
    </row>
    <row r="63" spans="1:20" x14ac:dyDescent="0.25">
      <c r="A63" s="21" t="s">
        <v>84</v>
      </c>
      <c r="B63" s="21" t="s">
        <v>85</v>
      </c>
      <c r="C63" s="53"/>
      <c r="D63" s="53">
        <v>2008009</v>
      </c>
      <c r="E63" s="53">
        <v>2169030</v>
      </c>
      <c r="F63" s="53">
        <v>1939050</v>
      </c>
      <c r="G63" s="53">
        <v>2656454</v>
      </c>
      <c r="H63" s="53">
        <v>3274673</v>
      </c>
      <c r="I63" s="53">
        <v>3219616</v>
      </c>
      <c r="J63" s="21"/>
      <c r="K63" s="21"/>
      <c r="L63" s="21"/>
      <c r="M63" s="21"/>
      <c r="N63" s="21"/>
      <c r="O63" s="21"/>
      <c r="P63" s="21"/>
      <c r="Q63" s="21"/>
      <c r="R63" s="21"/>
    </row>
    <row r="64" spans="1:20" x14ac:dyDescent="0.25">
      <c r="A64" s="21" t="s">
        <v>86</v>
      </c>
      <c r="B64" s="21" t="s">
        <v>87</v>
      </c>
      <c r="C64" s="53"/>
      <c r="D64" s="53">
        <v>1052304</v>
      </c>
      <c r="E64" s="53">
        <v>874958</v>
      </c>
      <c r="F64" s="53">
        <v>765207</v>
      </c>
      <c r="G64" s="53">
        <v>981705</v>
      </c>
      <c r="H64" s="53">
        <v>772339</v>
      </c>
      <c r="I64" s="53">
        <v>1458186</v>
      </c>
      <c r="J64" s="21"/>
      <c r="K64" s="21"/>
      <c r="L64" s="21"/>
      <c r="M64" s="21"/>
      <c r="N64" s="21"/>
      <c r="O64" s="21"/>
      <c r="P64" s="21"/>
      <c r="Q64" s="21"/>
      <c r="R64" s="21"/>
    </row>
    <row r="65" spans="1:9" s="12" customFormat="1" x14ac:dyDescent="0.25">
      <c r="A65" s="12" t="s">
        <v>88</v>
      </c>
      <c r="B65" s="12" t="s">
        <v>89</v>
      </c>
      <c r="C65" s="50"/>
      <c r="D65" s="50">
        <v>13787305</v>
      </c>
      <c r="E65" s="50">
        <v>14863018</v>
      </c>
      <c r="F65" s="50">
        <v>15801894</v>
      </c>
      <c r="G65" s="50">
        <v>18330326</v>
      </c>
      <c r="H65" s="50">
        <v>18780545</v>
      </c>
      <c r="I65" s="50">
        <v>19346594</v>
      </c>
    </row>
    <row r="66" spans="1:9" s="35" customFormat="1" ht="12" x14ac:dyDescent="0.25">
      <c r="B66" s="35" t="s">
        <v>250</v>
      </c>
    </row>
    <row r="67" spans="1:9" s="35" customFormat="1" ht="12" x14ac:dyDescent="0.25">
      <c r="B67" s="35" t="s">
        <v>251</v>
      </c>
    </row>
    <row r="68" spans="1:9" s="35" customFormat="1" ht="12" x14ac:dyDescent="0.25">
      <c r="B68" s="35" t="s">
        <v>252</v>
      </c>
    </row>
  </sheetData>
  <mergeCells count="1">
    <mergeCell ref="B3:G3"/>
  </mergeCells>
  <hyperlinks>
    <hyperlink ref="B1" location="'Contents'!B7" display="⇐ Return to contents" xr:uid="{F04BF7B0-3D06-4150-BA4D-3ABB105F9955}"/>
  </hyperlinks>
  <pageMargins left="0.7" right="0.7" top="0.75" bottom="0.75" header="0.3" footer="0.3"/>
  <tableParts count="4">
    <tablePart r:id="rId1"/>
    <tablePart r:id="rId2"/>
    <tablePart r:id="rId3"/>
    <tablePart r:id="rId4"/>
  </tableParts>
  <extLst>
    <ext xmlns:x14="http://schemas.microsoft.com/office/spreadsheetml/2009/9/main" uri="{05C60535-1F16-4fd2-B633-F4F36F0B64E0}">
      <x14:sparklineGroups xmlns:xm="http://schemas.microsoft.com/office/excel/2006/main">
        <x14:sparklineGroup displayEmptyCellsAs="gap" xr2:uid="{59B23D5C-3EC1-44D3-A24D-F32113F552F9}">
          <x14:colorSeries rgb="FF376092"/>
          <x14:colorNegative rgb="FFD00000"/>
          <x14:colorAxis rgb="FF000000"/>
          <x14:colorMarkers rgb="FFD00000"/>
          <x14:colorFirst rgb="FFD00000"/>
          <x14:colorLast rgb="FFD00000"/>
          <x14:colorHigh rgb="FFD00000"/>
          <x14:colorLow rgb="FFD00000"/>
          <x14:sparklines>
            <x14:sparkline>
              <xm:f>'Museums and Galleries'!G9:S9</xm:f>
              <xm:sqref>T9</xm:sqref>
            </x14:sparkline>
            <x14:sparkline>
              <xm:f>'Museums and Galleries'!G10:S10</xm:f>
              <xm:sqref>T10</xm:sqref>
            </x14:sparkline>
            <x14:sparkline>
              <xm:f>'Museums and Galleries'!G11:S11</xm:f>
              <xm:sqref>T11</xm:sqref>
            </x14:sparkline>
            <x14:sparkline>
              <xm:f>'Museums and Galleries'!G12:S12</xm:f>
              <xm:sqref>T12</xm:sqref>
            </x14:sparkline>
            <x14:sparkline>
              <xm:f>'Museums and Galleries'!G13:S13</xm:f>
              <xm:sqref>T13</xm:sqref>
            </x14:sparkline>
            <x14:sparkline>
              <xm:f>'Museums and Galleries'!G14:S14</xm:f>
              <xm:sqref>T14</xm:sqref>
            </x14:sparkline>
            <x14:sparkline>
              <xm:f>'Museums and Galleries'!G15:S15</xm:f>
              <xm:sqref>T15</xm:sqref>
            </x14:sparkline>
            <x14:sparkline>
              <xm:f>'Museums and Galleries'!G16:S16</xm:f>
              <xm:sqref>T16</xm:sqref>
            </x14:sparkline>
            <x14:sparkline>
              <xm:f>'Museums and Galleries'!G17:S17</xm:f>
              <xm:sqref>T17</xm:sqref>
            </x14:sparkline>
            <x14:sparkline>
              <xm:f>'Museums and Galleries'!G18:S18</xm:f>
              <xm:sqref>T18</xm:sqref>
            </x14:sparkline>
            <x14:sparkline>
              <xm:f>'Museums and Galleries'!G19:S19</xm:f>
              <xm:sqref>T19</xm:sqref>
            </x14:sparkline>
            <x14:sparkline>
              <xm:f>'Museums and Galleries'!G20:S20</xm:f>
              <xm:sqref>T20</xm:sqref>
            </x14:sparkline>
            <x14:sparkline>
              <xm:f>'Museums and Galleries'!G21:S21</xm:f>
              <xm:sqref>T21</xm:sqref>
            </x14:sparkline>
            <x14:sparkline>
              <xm:f>'Museums and Galleries'!G22:S22</xm:f>
              <xm:sqref>T22</xm:sqref>
            </x14:sparkline>
          </x14:sparklines>
        </x14:sparklineGroup>
      </x14:sparklineGroup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F65A2490FE504BABAADAD1E768C3DA" ma:contentTypeVersion="21" ma:contentTypeDescription="Create a new document." ma:contentTypeScope="" ma:versionID="2166f8ab463f64124548c04f239b814e">
  <xsd:schema xmlns:xsd="http://www.w3.org/2001/XMLSchema" xmlns:xs="http://www.w3.org/2001/XMLSchema" xmlns:p="http://schemas.microsoft.com/office/2006/metadata/properties" xmlns:ns2="91db8494-6549-4339-b087-eca6aa29310d" xmlns:ns3="b70e25c4-07a0-4238-8585-78eb61225093" xmlns:ns4="bb952b06-3268-4e55-b0fe-9eb49669fc08" targetNamespace="http://schemas.microsoft.com/office/2006/metadata/properties" ma:root="true" ma:fieldsID="ee20def24aa10cfc0ad49b4e619c007e" ns2:_="" ns3:_="" ns4:_="">
    <xsd:import namespace="91db8494-6549-4339-b087-eca6aa29310d"/>
    <xsd:import namespace="b70e25c4-07a0-4238-8585-78eb61225093"/>
    <xsd:import namespace="bb952b06-3268-4e55-b0fe-9eb49669fc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Example_x0020_9s" minOccurs="0"/>
                <xsd:element ref="ns2:Updatedforyear" minOccurs="0"/>
                <xsd:element ref="ns2:Status" minOccurs="0"/>
                <xsd:element ref="ns2:MediaLengthInSeconds" minOccurs="0"/>
                <xsd:element ref="ns2:lcf76f155ced4ddcb4097134ff3c332f" minOccurs="0"/>
                <xsd:element ref="ns4:TaxCatchAll" minOccurs="0"/>
                <xsd:element ref="ns2:Fil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db8494-6549-4339-b087-eca6aa2931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Example_x0020_9s" ma:index="20" nillable="true" ma:displayName="Example 9s" ma:internalName="Example_x0020_9s">
      <xsd:simpleType>
        <xsd:restriction base="dms:Text">
          <xsd:maxLength value="255"/>
        </xsd:restriction>
      </xsd:simpleType>
    </xsd:element>
    <xsd:element name="Updatedforyear" ma:index="21" nillable="true" ma:displayName="Updated for year" ma:format="Dropdown" ma:internalName="Updatedforyear">
      <xsd:simpleType>
        <xsd:restriction base="dms:Text">
          <xsd:maxLength value="4"/>
        </xsd:restriction>
      </xsd:simpleType>
    </xsd:element>
    <xsd:element name="Status" ma:index="22" nillable="true" ma:displayName="Status" ma:format="Dropdown" ma:internalName="Status">
      <xsd:simpleType>
        <xsd:restriction base="dms:Choice">
          <xsd:enumeration value="Requests not sent"/>
          <xsd:enumeration value="Update in progress"/>
          <xsd:enumeration value="Update complete"/>
          <xsd:enumeration value="Checked and ready"/>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af4335e-c6cf-4429-aa3a-f62cbecd1b58" ma:termSetId="09814cd3-568e-fe90-9814-8d621ff8fb84" ma:anchorId="fba54fb3-c3e1-fe81-a776-ca4b69148c4d" ma:open="true" ma:isKeyword="false">
      <xsd:complexType>
        <xsd:sequence>
          <xsd:element ref="pc:Terms" minOccurs="0" maxOccurs="1"/>
        </xsd:sequence>
      </xsd:complexType>
    </xsd:element>
    <xsd:element name="FileType" ma:index="27" nillable="true" ma:displayName="File Type" ma:description="Added to organise HAZ closedown material shared with consultants; extend the list of options with file types for other projects." ma:format="Dropdown" ma:internalName="FileType">
      <xsd:simpleType>
        <xsd:restriction base="dms:Choice">
          <xsd:enumeration value="Closedown report"/>
          <xsd:enumeration value="Delivery plan"/>
          <xsd:enumeration value="Buildings and structures"/>
        </xsd:restriction>
      </xsd:simpleType>
    </xsd:element>
  </xsd:schema>
  <xsd:schema xmlns:xsd="http://www.w3.org/2001/XMLSchema" xmlns:xs="http://www.w3.org/2001/XMLSchema" xmlns:dms="http://schemas.microsoft.com/office/2006/documentManagement/types" xmlns:pc="http://schemas.microsoft.com/office/infopath/2007/PartnerControls" targetNamespace="b70e25c4-07a0-4238-8585-78eb6122509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952b06-3268-4e55-b0fe-9eb49669fc08"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bdd259c0-59b3-4f2b-b312-b14ef993ebe9}" ma:internalName="TaxCatchAll" ma:showField="CatchAllData" ma:web="b70e25c4-07a0-4238-8585-78eb612250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91db8494-6549-4339-b087-eca6aa29310d" xsi:nil="true"/>
    <Updatedforyear xmlns="91db8494-6549-4339-b087-eca6aa29310d" xsi:nil="true"/>
    <FileType xmlns="91db8494-6549-4339-b087-eca6aa29310d" xsi:nil="true"/>
    <Example_x0020_9s xmlns="91db8494-6549-4339-b087-eca6aa29310d" xsi:nil="true"/>
    <TaxCatchAll xmlns="bb952b06-3268-4e55-b0fe-9eb49669fc08" xsi:nil="true"/>
    <lcf76f155ced4ddcb4097134ff3c332f xmlns="91db8494-6549-4339-b087-eca6aa29310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A01458-D712-4096-9476-B9803F5CD362}"/>
</file>

<file path=customXml/itemProps2.xml><?xml version="1.0" encoding="utf-8"?>
<ds:datastoreItem xmlns:ds="http://schemas.openxmlformats.org/officeDocument/2006/customXml" ds:itemID="{11A29482-EA39-4F1B-84B2-D0C142341175}">
  <ds:schemaRefs>
    <ds:schemaRef ds:uri="http://purl.org/dc/dcmitype/"/>
    <ds:schemaRef ds:uri="http://schemas.microsoft.com/office/2006/documentManagement/types"/>
    <ds:schemaRef ds:uri="http://purl.org/dc/terms/"/>
    <ds:schemaRef ds:uri="0e7b28c4-9080-41a0-a612-f3b45401b9ed"/>
    <ds:schemaRef ds:uri="http://schemas.microsoft.com/office/infopath/2007/PartnerControls"/>
    <ds:schemaRef ds:uri="http://schemas.openxmlformats.org/package/2006/metadata/core-properties"/>
    <ds:schemaRef ds:uri="fbde76ea-74e1-4b9b-a20f-68846168d7fa"/>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BC7C3EDB-C26C-41CC-B757-DD40455594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Contents</vt:lpstr>
      <vt:lpstr>Tables</vt:lpstr>
      <vt:lpstr>The Participation Survey</vt:lpstr>
      <vt:lpstr>The Participation Survey - digi</vt:lpstr>
      <vt:lpstr>Taking Part Survey</vt:lpstr>
      <vt:lpstr>Visits</vt:lpstr>
      <vt:lpstr>Membership</vt:lpstr>
      <vt:lpstr>Heritage Open Days</vt:lpstr>
      <vt:lpstr>Museums and Galleries</vt:lpstr>
      <vt:lpstr>Educational Visits</vt:lpstr>
      <vt:lpstr>Social Media</vt:lpstr>
      <vt:lpstr>Tables!Cover_Range</vt:lpstr>
      <vt:lpstr>Cover_Range</vt:lpstr>
      <vt:lpstr>Credit_Statement</vt:lpstr>
      <vt:lpstr>Tables!Document_Description</vt:lpstr>
      <vt:lpstr>Document_Description</vt:lpstr>
      <vt:lpstr>Tables!Document_Title</vt:lpstr>
      <vt:lpstr>Document_Title</vt:lpstr>
      <vt:lpstr>Tables!Series_Name</vt:lpstr>
      <vt:lpstr>Series_Name</vt:lpstr>
    </vt:vector>
  </TitlesOfParts>
  <Company>Historic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Simon</dc:creator>
  <cp:lastModifiedBy>Wilson, Simon</cp:lastModifiedBy>
  <dcterms:created xsi:type="dcterms:W3CDTF">2022-12-06T16:36:28Z</dcterms:created>
  <dcterms:modified xsi:type="dcterms:W3CDTF">2023-03-02T12:26:24Z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0x0101006AF65A2490FE504BABAADAD1E768C3DA</vt:lpwstr>
  </property>
</Properties>
</file>